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Výměna návěstidla" sheetId="2" r:id="rId2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Výměna návěstidla'!$C$121:$L$147</definedName>
    <definedName name="_xlnm.Print_Area" localSheetId="1">'01 - Výměna návěstidla'!$C$4:$K$76,'01 - Výměna návěstidla'!$C$82:$K$103,'01 - Výměna návěstidla'!$C$109:$L$147</definedName>
    <definedName name="_xlnm.Print_Titles" localSheetId="1">'01 - Výměna návěstidla'!$121:$121</definedName>
  </definedNames>
  <calcPr/>
</workbook>
</file>

<file path=xl/calcChain.xml><?xml version="1.0" encoding="utf-8"?>
<calcChain xmlns="http://schemas.openxmlformats.org/spreadsheetml/2006/main">
  <c i="2" l="1" r="K41"/>
  <c r="K40"/>
  <c i="1" r="BA95"/>
  <c i="2" r="K39"/>
  <c i="1" r="AZ95"/>
  <c i="2" r="BI146"/>
  <c r="BH146"/>
  <c r="BF146"/>
  <c r="BE146"/>
  <c r="X146"/>
  <c r="V146"/>
  <c r="T146"/>
  <c r="P146"/>
  <c r="BI144"/>
  <c r="BH144"/>
  <c r="BF144"/>
  <c r="BE144"/>
  <c r="X144"/>
  <c r="V144"/>
  <c r="T144"/>
  <c r="P144"/>
  <c r="BI141"/>
  <c r="BH141"/>
  <c r="BF141"/>
  <c r="BE141"/>
  <c r="X141"/>
  <c r="V141"/>
  <c r="T141"/>
  <c r="P141"/>
  <c r="BI138"/>
  <c r="BH138"/>
  <c r="BF138"/>
  <c r="BE138"/>
  <c r="X138"/>
  <c r="V138"/>
  <c r="T138"/>
  <c r="P138"/>
  <c r="BI136"/>
  <c r="BH136"/>
  <c r="BF136"/>
  <c r="BE136"/>
  <c r="X136"/>
  <c r="V136"/>
  <c r="T136"/>
  <c r="P136"/>
  <c r="BI134"/>
  <c r="BH134"/>
  <c r="BF134"/>
  <c r="BE134"/>
  <c r="X134"/>
  <c r="V134"/>
  <c r="T134"/>
  <c r="P134"/>
  <c r="BI132"/>
  <c r="BH132"/>
  <c r="BF132"/>
  <c r="BE132"/>
  <c r="X132"/>
  <c r="V132"/>
  <c r="T132"/>
  <c r="P132"/>
  <c r="BI130"/>
  <c r="BH130"/>
  <c r="BF130"/>
  <c r="BE130"/>
  <c r="X130"/>
  <c r="V130"/>
  <c r="T130"/>
  <c r="P130"/>
  <c r="BI128"/>
  <c r="BH128"/>
  <c r="BF128"/>
  <c r="BE128"/>
  <c r="X128"/>
  <c r="V128"/>
  <c r="T128"/>
  <c r="P128"/>
  <c r="BI126"/>
  <c r="BH126"/>
  <c r="BF126"/>
  <c r="BE126"/>
  <c r="X126"/>
  <c r="V126"/>
  <c r="T126"/>
  <c r="P126"/>
  <c r="BI124"/>
  <c r="BH124"/>
  <c r="BF124"/>
  <c r="BE124"/>
  <c r="X124"/>
  <c r="V124"/>
  <c r="T124"/>
  <c r="P124"/>
  <c r="J119"/>
  <c r="J118"/>
  <c r="F118"/>
  <c r="F116"/>
  <c r="E114"/>
  <c r="K33"/>
  <c r="J92"/>
  <c r="J91"/>
  <c r="F91"/>
  <c r="F89"/>
  <c r="E87"/>
  <c r="J18"/>
  <c r="E18"/>
  <c r="F119"/>
  <c r="J17"/>
  <c r="J12"/>
  <c r="J116"/>
  <c r="E7"/>
  <c r="E112"/>
  <c i="1" r="L90"/>
  <c r="AM90"/>
  <c r="AM89"/>
  <c r="L89"/>
  <c r="AM87"/>
  <c r="L87"/>
  <c r="L85"/>
  <c r="L84"/>
  <c i="2" r="R146"/>
  <c r="R144"/>
  <c r="R132"/>
  <c r="Q128"/>
  <c r="Q146"/>
  <c r="Q144"/>
  <c r="R141"/>
  <c r="R138"/>
  <c r="R136"/>
  <c r="Q134"/>
  <c r="R128"/>
  <c r="R126"/>
  <c r="R124"/>
  <c i="1" r="AK29"/>
  <c i="2" r="Q141"/>
  <c r="Q130"/>
  <c r="Q124"/>
  <c i="1" r="AU94"/>
  <c i="2" r="Q138"/>
  <c r="Q136"/>
  <c r="R134"/>
  <c r="Q132"/>
  <c r="R130"/>
  <c r="Q126"/>
  <c r="BK146"/>
  <c r="BK144"/>
  <c r="K141"/>
  <c r="BG141"/>
  <c r="BK138"/>
  <c r="BK136"/>
  <c r="BK132"/>
  <c r="BK128"/>
  <c r="BK126"/>
  <c r="K134"/>
  <c r="BG134"/>
  <c r="BK130"/>
  <c r="BK124"/>
  <c l="1" r="T140"/>
  <c r="T123"/>
  <c r="T122"/>
  <c i="1" r="AW95"/>
  <c i="2" r="V140"/>
  <c r="V123"/>
  <c r="V122"/>
  <c r="X140"/>
  <c r="X123"/>
  <c r="X122"/>
  <c r="Q140"/>
  <c r="I98"/>
  <c r="R140"/>
  <c r="J98"/>
  <c r="J89"/>
  <c r="F92"/>
  <c r="E85"/>
  <c r="Q123"/>
  <c r="Q122"/>
  <c r="I96"/>
  <c r="K31"/>
  <c i="1" r="AS95"/>
  <c i="2" r="R123"/>
  <c r="R122"/>
  <c r="J96"/>
  <c r="K32"/>
  <c i="1" r="AT95"/>
  <c i="2" r="F37"/>
  <c i="1" r="BB95"/>
  <c r="BB94"/>
  <c r="AX94"/>
  <c r="AK34"/>
  <c i="2" r="K38"/>
  <c i="1" r="AY95"/>
  <c i="2" r="K144"/>
  <c r="BG144"/>
  <c r="F38"/>
  <c i="1" r="BC95"/>
  <c r="BC94"/>
  <c r="W35"/>
  <c i="2" r="F41"/>
  <c i="1" r="BF95"/>
  <c r="BF94"/>
  <c r="W38"/>
  <c i="2" r="K128"/>
  <c r="BG128"/>
  <c r="BK141"/>
  <c r="BK140"/>
  <c r="K140"/>
  <c r="K98"/>
  <c r="BK134"/>
  <c r="K132"/>
  <c r="BG132"/>
  <c r="K146"/>
  <c r="BG146"/>
  <c r="K37"/>
  <c i="1" r="AX95"/>
  <c i="2" r="K126"/>
  <c r="BG126"/>
  <c r="K130"/>
  <c r="BG130"/>
  <c r="K124"/>
  <c r="BG124"/>
  <c r="K138"/>
  <c r="BG138"/>
  <c i="1" r="AT94"/>
  <c r="AK28"/>
  <c i="2" r="F40"/>
  <c i="1" r="BE95"/>
  <c r="BE94"/>
  <c r="W37"/>
  <c i="2" r="K136"/>
  <c r="BG136"/>
  <c i="1" r="AS94"/>
  <c r="AK27"/>
  <c r="AW94"/>
  <c i="2" l="1" r="J97"/>
  <c r="I97"/>
  <c r="BK123"/>
  <c r="K123"/>
  <c r="K97"/>
  <c i="1" r="BA94"/>
  <c r="AY94"/>
  <c r="AK35"/>
  <c r="W34"/>
  <c i="2" r="F39"/>
  <c i="1" r="BD95"/>
  <c r="BD94"/>
  <c r="AZ94"/>
  <c r="AV95"/>
  <c i="2" l="1" r="BK122"/>
  <c r="K122"/>
  <c r="K96"/>
  <c i="1" r="AV94"/>
  <c r="W36"/>
  <c i="2" r="K103"/>
  <c l="1" r="K30"/>
  <c r="K34"/>
  <c i="1" r="AG95"/>
  <c r="AG94"/>
  <c r="AK26"/>
  <c r="AK31"/>
  <c r="AK40"/>
  <c i="2" l="1" r="K43"/>
  <c i="1" r="AN94"/>
  <c r="AN95"/>
  <c r="AG99"/>
  <c r="AN9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<sst xmlns="http://schemas.openxmlformats.org/spreadsheetml/2006/main">
  <si>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</si>
  <si>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</si>
  <si>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</si>
  <si>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</si>
  <si>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</si>
  <si>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</si>
  <si>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{22203dd9-fa72-4f60-9da0-da7e867d197d}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</si>
  <si>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</si>
  <si>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</si>
  <si>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</si>
  <si>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</si>
  <si>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</si>
  <si>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</si>
  <si>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</si>
  <si>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2020/19</t>
  </si>
  <si>
    <t>Stavba:</t>
  </si>
  <si>
    <t>Výměna poškozeného návěstidla v ŽST Nová Cerekev</t>
  </si>
  <si>
    <t>KSO:</t>
  </si>
  <si>
    <t>CC-CZ:</t>
  </si>
  <si>
    <t>Místo:</t>
  </si>
  <si>
    <t xml:space="preserve"> </t>
  </si>
  <si>
    <t>Datum:</t>
  </si>
  <si>
    <t>3. 11. 2020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</si>
  <si>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</si>
  <si>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</si>
  <si>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</si>
  <si>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</si>
  <si>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</si>
  <si>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</si>
  <si>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</si>
  <si>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Projektant:</t>
  </si>
  <si>
    <t>Zpracovatel:</t>
  </si>
  <si>
    <t>Bc. Komzák Roman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</si>
  <si>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</si>
  <si>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</si>
  <si>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</si>
  <si>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</si>
  <si>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</si>
  <si>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</si>
  <si>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</si>
  <si>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</si>
  <si>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</si>
  <si>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</si>
  <si>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</si>
  <si>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</si>
  <si>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</si>
  <si>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</si>
  <si>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</si>
  <si>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</si>
  <si>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</si>
  <si>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</si>
  <si>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</si>
  <si>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</si>
  <si>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</si>
  <si>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</si>
  <si>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</si>
  <si>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</si>
  <si>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</si>
  <si>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</si>
  <si>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</si>
  <si>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</si>
  <si>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</si>
  <si>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</si>
  <si>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</si>
  <si>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</si>
  <si>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</si>
  <si>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</si>
  <si>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</si>
  <si>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</si>
  <si>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</si>
  <si>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</si>
  <si>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</si>
  <si>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</si>
  <si>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</si>
  <si>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</si>
  <si>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</si>
  <si>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</si>
  <si>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</si>
  <si>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</si>
  <si>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</si>
  <si>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</si>
  <si>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</si>
  <si>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</si>
  <si>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</si>
  <si>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</si>
  <si>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</si>
  <si>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návěstidla</t>
  </si>
  <si>
    <t>STA</t>
  </si>
  <si>
    <t>1</t>
  </si>
  <si>
    <t>{c68b9780-0f38-4afc-8d31-64cfeb10b25c}</t>
  </si>
  <si>
    <t>2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</si>
  <si>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</si>
  <si>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</si>
  <si>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</si>
  <si>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</si>
  <si>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</si>
  <si>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</si>
  <si>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Výměna návěstidla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</si>
  <si>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</si>
  <si>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</si>
  <si>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</si>
  <si>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</si>
  <si>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</si>
  <si>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</si>
  <si>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</si>
  <si>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</si>
  <si>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</si>
  <si>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</si>
  <si>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VRN - Ostatní rozpočtové náklady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</si>
  <si>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</si>
  <si>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</si>
  <si>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</si>
  <si>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</si>
  <si>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</si>
  <si>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</si>
  <si>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</si>
  <si>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</si>
  <si>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</si>
  <si>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</si>
  <si>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</si>
  <si>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</si>
  <si>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</si>
  <si>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</si>
  <si>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</si>
  <si>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</si>
  <si>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</si>
  <si>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</si>
  <si>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</si>
  <si>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</si>
  <si>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</si>
  <si>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</si>
  <si>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K</t>
  </si>
  <si>
    <t>7590717034</t>
  </si>
  <si>
    <t>Demontáž světelného návěstidla jednostranného stožárového se 3 svítilnami</t>
  </si>
  <si>
    <t>kus</t>
  </si>
  <si>
    <t>64</t>
  </si>
  <si>
    <t>4</t>
  </si>
  <si>
    <t>-1168714087</t>
  </si>
  <si>
    <t>PP</t>
  </si>
  <si>
    <t>7590587090</t>
  </si>
  <si>
    <t>Demontáž drátové formy</t>
  </si>
  <si>
    <t>2091683987</t>
  </si>
  <si>
    <t>3</t>
  </si>
  <si>
    <t>M</t>
  </si>
  <si>
    <t>7590710694</t>
  </si>
  <si>
    <t>Návěstidla světelná Návěstidlo stožár. 3 sv. typ:5011 (CV012525009)</t>
  </si>
  <si>
    <t>8</t>
  </si>
  <si>
    <t>-295460213</t>
  </si>
  <si>
    <t>7590715034</t>
  </si>
  <si>
    <t>Montáž světelného návěstidla jednostranného stožárového se 3 svítilnami</t>
  </si>
  <si>
    <t>1126963832</t>
  </si>
  <si>
    <t>5</t>
  </si>
  <si>
    <t>7590715023</t>
  </si>
  <si>
    <t>Postavení na stávající základ a nasměrování světelného návěstidla jednostranného stožárového se 3 svítilnami</t>
  </si>
  <si>
    <t>-1715700436</t>
  </si>
  <si>
    <t>6</t>
  </si>
  <si>
    <t>7590555108</t>
  </si>
  <si>
    <t>Montáž formy pro kabely TCEKE, TCEKFY, TCEKY, TCEKEZE, TCEKEY do 12 P 1,0</t>
  </si>
  <si>
    <t>-1041908613</t>
  </si>
  <si>
    <t>7</t>
  </si>
  <si>
    <t>7590725140</t>
  </si>
  <si>
    <t>Situování stožáru návěstidla nebo výstražníku přejezdového zařízení</t>
  </si>
  <si>
    <t>-1634590807</t>
  </si>
  <si>
    <t>7598095075</t>
  </si>
  <si>
    <t>Přezkoušení a regulace proudokruhu světelných návěstidel</t>
  </si>
  <si>
    <t>-895164087</t>
  </si>
  <si>
    <t>VRN</t>
  </si>
  <si>
    <t>Ostatní rozpočtové náklady</t>
  </si>
  <si>
    <t>9</t>
  </si>
  <si>
    <t>HZS4232</t>
  </si>
  <si>
    <t>Hodinová zúčtovací sazba technik odborný</t>
  </si>
  <si>
    <t>hod</t>
  </si>
  <si>
    <t>512</t>
  </si>
  <si>
    <t>-1713475177</t>
  </si>
  <si>
    <t>P</t>
  </si>
  <si>
    <t>Poznámka k položce:_x000d_
v ceně je zahrnuta demotnáž poškozeného kabelového rozvaděče + dodávka a montáž nového kabelového rozvadeče</t>
  </si>
  <si>
    <t>10</t>
  </si>
  <si>
    <t>065002000</t>
  </si>
  <si>
    <t>Mimostaveništní doprava materiálů</t>
  </si>
  <si>
    <t>km</t>
  </si>
  <si>
    <t>1024</t>
  </si>
  <si>
    <t>-770738390</t>
  </si>
  <si>
    <t>11</t>
  </si>
  <si>
    <t>081103000</t>
  </si>
  <si>
    <t>Denní doprava pracovníků na pracoviště</t>
  </si>
  <si>
    <t>-1774875324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</si>
</sst>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0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0" fontId="13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S4" s="14" t="s">
        <v>12</v>
      </c>
    </row>
    <row r="5" s="1" customFormat="1" ht="12" customHeight="1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23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7</v>
      </c>
    </row>
    <row r="6" s="1" customFormat="1" ht="36.96" customHeight="1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5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7</v>
      </c>
    </row>
    <row r="7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7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7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7</v>
      </c>
    </row>
    <row r="11" s="1" customFormat="1" ht="18.48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3" t="s">
        <v>28</v>
      </c>
      <c r="AO11" s="19"/>
      <c r="AP11" s="19"/>
      <c r="AQ11" s="19"/>
      <c r="AR11" s="17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7</v>
      </c>
    </row>
    <row r="13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7</v>
      </c>
    </row>
    <row r="14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27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7</v>
      </c>
    </row>
    <row r="19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7</v>
      </c>
    </row>
    <row r="20" s="1" customFormat="1" ht="18.48" customHeight="1">
      <c r="B20" s="18"/>
      <c r="C20" s="19"/>
      <c r="D20" s="19"/>
      <c r="E20" s="23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1" customFormat="1" ht="14.4" customHeight="1">
      <c r="B26" s="18"/>
      <c r="C26" s="19"/>
      <c r="D26" s="29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0">
        <f>ROUND(AG94,2)</f>
        <v>183299.14000000001</v>
      </c>
      <c r="AL26" s="19"/>
      <c r="AM26" s="19"/>
      <c r="AN26" s="19"/>
      <c r="AO26" s="19"/>
      <c r="AP26" s="19"/>
      <c r="AQ26" s="19"/>
      <c r="AR26" s="17"/>
    </row>
    <row r="27">
      <c r="B27" s="18"/>
      <c r="C27" s="19"/>
      <c r="D27" s="19"/>
      <c r="E27" s="31" t="s">
        <v>35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2">
        <f>ROUND(AS94,2)</f>
        <v>88889</v>
      </c>
      <c r="AL27" s="32"/>
      <c r="AM27" s="32"/>
      <c r="AN27" s="32"/>
      <c r="AO27" s="32"/>
      <c r="AP27" s="19"/>
      <c r="AQ27" s="19"/>
      <c r="AR27" s="17"/>
    </row>
    <row r="28" s="2" customFormat="1">
      <c r="A28" s="33"/>
      <c r="B28" s="34"/>
      <c r="C28" s="35"/>
      <c r="D28" s="35"/>
      <c r="E28" s="31" t="s">
        <v>36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2">
        <f>ROUND(AT94,2)</f>
        <v>94410.139999999999</v>
      </c>
      <c r="AL28" s="32"/>
      <c r="AM28" s="32"/>
      <c r="AN28" s="32"/>
      <c r="AO28" s="32"/>
      <c r="AP28" s="35"/>
      <c r="AQ28" s="35"/>
      <c r="AR28" s="36"/>
      <c r="BG28" s="33"/>
    </row>
    <row r="29" s="2" customFormat="1" ht="14.4" customHeight="1">
      <c r="A29" s="33"/>
      <c r="B29" s="34"/>
      <c r="C29" s="35"/>
      <c r="D29" s="29" t="s">
        <v>37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0">
        <f>ROUND(AG97, 2)</f>
        <v>0</v>
      </c>
      <c r="AL29" s="30"/>
      <c r="AM29" s="30"/>
      <c r="AN29" s="30"/>
      <c r="AO29" s="30"/>
      <c r="AP29" s="35"/>
      <c r="AQ29" s="35"/>
      <c r="AR29" s="36"/>
      <c r="BG29" s="33"/>
    </row>
    <row r="30" s="2" customFormat="1" ht="6.96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G30" s="33"/>
    </row>
    <row r="31" s="2" customFormat="1" ht="25.92" customHeight="1">
      <c r="A31" s="33"/>
      <c r="B31" s="34"/>
      <c r="C31" s="35"/>
      <c r="D31" s="37" t="s">
        <v>38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9">
        <f>ROUND(AK26 + AK29, 2)</f>
        <v>183299.14000000001</v>
      </c>
      <c r="AL31" s="38"/>
      <c r="AM31" s="38"/>
      <c r="AN31" s="38"/>
      <c r="AO31" s="38"/>
      <c r="AP31" s="35"/>
      <c r="AQ31" s="35"/>
      <c r="AR31" s="36"/>
      <c r="BG31" s="33"/>
    </row>
    <row r="32" s="2" customFormat="1" ht="6.96" customHeight="1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BG32" s="33"/>
    </row>
    <row r="33" s="2" customFormat="1">
      <c r="A33" s="33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40" t="s">
        <v>39</v>
      </c>
      <c r="M33" s="40"/>
      <c r="N33" s="40"/>
      <c r="O33" s="40"/>
      <c r="P33" s="40"/>
      <c r="Q33" s="35"/>
      <c r="R33" s="35"/>
      <c r="S33" s="35"/>
      <c r="T33" s="35"/>
      <c r="U33" s="35"/>
      <c r="V33" s="35"/>
      <c r="W33" s="40" t="s">
        <v>40</v>
      </c>
      <c r="X33" s="40"/>
      <c r="Y33" s="40"/>
      <c r="Z33" s="40"/>
      <c r="AA33" s="40"/>
      <c r="AB33" s="40"/>
      <c r="AC33" s="40"/>
      <c r="AD33" s="40"/>
      <c r="AE33" s="40"/>
      <c r="AF33" s="35"/>
      <c r="AG33" s="35"/>
      <c r="AH33" s="35"/>
      <c r="AI33" s="35"/>
      <c r="AJ33" s="35"/>
      <c r="AK33" s="40" t="s">
        <v>41</v>
      </c>
      <c r="AL33" s="40"/>
      <c r="AM33" s="40"/>
      <c r="AN33" s="40"/>
      <c r="AO33" s="40"/>
      <c r="AP33" s="35"/>
      <c r="AQ33" s="35"/>
      <c r="AR33" s="36"/>
      <c r="BG33" s="33"/>
    </row>
    <row r="34" hidden="1" s="3" customFormat="1" ht="14.4" customHeight="1">
      <c r="A34" s="3"/>
      <c r="B34" s="41"/>
      <c r="C34" s="42"/>
      <c r="D34" s="26" t="s">
        <v>42</v>
      </c>
      <c r="E34" s="42"/>
      <c r="F34" s="26" t="s">
        <v>43</v>
      </c>
      <c r="G34" s="42"/>
      <c r="H34" s="42"/>
      <c r="I34" s="42"/>
      <c r="J34" s="42"/>
      <c r="K34" s="42"/>
      <c r="L34" s="43">
        <v>0.20999999999999999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4">
        <f>ROUND(BB94 + SUM(CD97), 2)</f>
        <v>0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>
        <f>ROUND(AX94 + SUM(BY97), 2)</f>
        <v>0</v>
      </c>
      <c r="AL34" s="42"/>
      <c r="AM34" s="42"/>
      <c r="AN34" s="42"/>
      <c r="AO34" s="42"/>
      <c r="AP34" s="42"/>
      <c r="AQ34" s="42"/>
      <c r="AR34" s="45"/>
      <c r="BG34" s="3"/>
    </row>
    <row r="35" hidden="1" s="3" customFormat="1" ht="14.4" customHeight="1">
      <c r="A35" s="3"/>
      <c r="B35" s="41"/>
      <c r="C35" s="42"/>
      <c r="D35" s="42"/>
      <c r="E35" s="42"/>
      <c r="F35" s="26" t="s">
        <v>44</v>
      </c>
      <c r="G35" s="42"/>
      <c r="H35" s="42"/>
      <c r="I35" s="42"/>
      <c r="J35" s="42"/>
      <c r="K35" s="42"/>
      <c r="L35" s="43">
        <v>0.14999999999999999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4">
        <f>ROUND(BC94 + SUM(CE97), 2)</f>
        <v>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4">
        <f>ROUND(AY94 + SUM(BZ97), 2)</f>
        <v>0</v>
      </c>
      <c r="AL35" s="42"/>
      <c r="AM35" s="42"/>
      <c r="AN35" s="42"/>
      <c r="AO35" s="42"/>
      <c r="AP35" s="42"/>
      <c r="AQ35" s="42"/>
      <c r="AR35" s="45"/>
      <c r="BG35" s="3"/>
    </row>
    <row r="36" s="3" customFormat="1" ht="14.4" customHeight="1">
      <c r="A36" s="3"/>
      <c r="B36" s="41"/>
      <c r="C36" s="42"/>
      <c r="D36" s="46" t="s">
        <v>42</v>
      </c>
      <c r="E36" s="42"/>
      <c r="F36" s="26" t="s">
        <v>45</v>
      </c>
      <c r="G36" s="42"/>
      <c r="H36" s="42"/>
      <c r="I36" s="42"/>
      <c r="J36" s="42"/>
      <c r="K36" s="42"/>
      <c r="L36" s="43">
        <v>0.20999999999999999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4">
        <f>ROUND(BD94 + SUM(CF97), 2)</f>
        <v>183299.14000000001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>
        <v>0</v>
      </c>
      <c r="AL36" s="42"/>
      <c r="AM36" s="42"/>
      <c r="AN36" s="42"/>
      <c r="AO36" s="42"/>
      <c r="AP36" s="42"/>
      <c r="AQ36" s="42"/>
      <c r="AR36" s="45"/>
      <c r="BG36" s="3"/>
    </row>
    <row r="37" s="3" customFormat="1" ht="14.4" customHeight="1">
      <c r="A37" s="3"/>
      <c r="B37" s="41"/>
      <c r="C37" s="42"/>
      <c r="D37" s="42"/>
      <c r="E37" s="42"/>
      <c r="F37" s="26" t="s">
        <v>46</v>
      </c>
      <c r="G37" s="42"/>
      <c r="H37" s="42"/>
      <c r="I37" s="42"/>
      <c r="J37" s="42"/>
      <c r="K37" s="42"/>
      <c r="L37" s="43">
        <v>0.14999999999999999</v>
      </c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4">
        <f>ROUND(BE94 + SUM(CG97), 2)</f>
        <v>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4">
        <v>0</v>
      </c>
      <c r="AL37" s="42"/>
      <c r="AM37" s="42"/>
      <c r="AN37" s="42"/>
      <c r="AO37" s="42"/>
      <c r="AP37" s="42"/>
      <c r="AQ37" s="42"/>
      <c r="AR37" s="45"/>
      <c r="BG37" s="3"/>
    </row>
    <row r="38" hidden="1" s="3" customFormat="1" ht="14.4" customHeight="1">
      <c r="A38" s="3"/>
      <c r="B38" s="41"/>
      <c r="C38" s="42"/>
      <c r="D38" s="42"/>
      <c r="E38" s="42"/>
      <c r="F38" s="26" t="s">
        <v>47</v>
      </c>
      <c r="G38" s="42"/>
      <c r="H38" s="42"/>
      <c r="I38" s="42"/>
      <c r="J38" s="42"/>
      <c r="K38" s="42"/>
      <c r="L38" s="43">
        <v>0</v>
      </c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4">
        <f>ROUND(BF94 + SUM(CH97), 2)</f>
        <v>0</v>
      </c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4">
        <v>0</v>
      </c>
      <c r="AL38" s="42"/>
      <c r="AM38" s="42"/>
      <c r="AN38" s="42"/>
      <c r="AO38" s="42"/>
      <c r="AP38" s="42"/>
      <c r="AQ38" s="42"/>
      <c r="AR38" s="45"/>
      <c r="BG38" s="3"/>
    </row>
    <row r="39" s="2" customFormat="1" ht="6.96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G39" s="33"/>
    </row>
    <row r="40" s="2" customFormat="1" ht="25.92" customHeight="1">
      <c r="A40" s="33"/>
      <c r="B40" s="34"/>
      <c r="C40" s="47"/>
      <c r="D40" s="48" t="s">
        <v>48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50" t="s">
        <v>49</v>
      </c>
      <c r="U40" s="49"/>
      <c r="V40" s="49"/>
      <c r="W40" s="49"/>
      <c r="X40" s="51" t="s">
        <v>50</v>
      </c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52">
        <f>SUM(AK31:AK38)</f>
        <v>183299.14000000001</v>
      </c>
      <c r="AL40" s="49"/>
      <c r="AM40" s="49"/>
      <c r="AN40" s="49"/>
      <c r="AO40" s="53"/>
      <c r="AP40" s="47"/>
      <c r="AQ40" s="47"/>
      <c r="AR40" s="36"/>
      <c r="BG40" s="33"/>
    </row>
    <row r="41" s="2" customFormat="1" ht="6.96" customHeight="1">
      <c r="A41" s="33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6"/>
      <c r="BG41" s="33"/>
    </row>
    <row r="42" s="2" customFormat="1" ht="14.4" customHeight="1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G42" s="33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4"/>
      <c r="C49" s="55"/>
      <c r="D49" s="56" t="s">
        <v>51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52</v>
      </c>
      <c r="AI49" s="57"/>
      <c r="AJ49" s="57"/>
      <c r="AK49" s="57"/>
      <c r="AL49" s="57"/>
      <c r="AM49" s="57"/>
      <c r="AN49" s="57"/>
      <c r="AO49" s="57"/>
      <c r="AP49" s="55"/>
      <c r="AQ49" s="55"/>
      <c r="AR49" s="58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3"/>
      <c r="B60" s="34"/>
      <c r="C60" s="35"/>
      <c r="D60" s="59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9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9" t="s">
        <v>53</v>
      </c>
      <c r="AI60" s="38"/>
      <c r="AJ60" s="38"/>
      <c r="AK60" s="38"/>
      <c r="AL60" s="38"/>
      <c r="AM60" s="59" t="s">
        <v>54</v>
      </c>
      <c r="AN60" s="38"/>
      <c r="AO60" s="38"/>
      <c r="AP60" s="35"/>
      <c r="AQ60" s="35"/>
      <c r="AR60" s="36"/>
      <c r="BG60" s="33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3"/>
      <c r="B64" s="34"/>
      <c r="C64" s="35"/>
      <c r="D64" s="56" t="s">
        <v>55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6" t="s">
        <v>56</v>
      </c>
      <c r="AI64" s="60"/>
      <c r="AJ64" s="60"/>
      <c r="AK64" s="60"/>
      <c r="AL64" s="60"/>
      <c r="AM64" s="60"/>
      <c r="AN64" s="60"/>
      <c r="AO64" s="60"/>
      <c r="AP64" s="35"/>
      <c r="AQ64" s="35"/>
      <c r="AR64" s="36"/>
      <c r="BG64" s="33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3"/>
      <c r="B75" s="34"/>
      <c r="C75" s="35"/>
      <c r="D75" s="59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9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9" t="s">
        <v>53</v>
      </c>
      <c r="AI75" s="38"/>
      <c r="AJ75" s="38"/>
      <c r="AK75" s="38"/>
      <c r="AL75" s="38"/>
      <c r="AM75" s="59" t="s">
        <v>54</v>
      </c>
      <c r="AN75" s="38"/>
      <c r="AO75" s="38"/>
      <c r="AP75" s="35"/>
      <c r="AQ75" s="35"/>
      <c r="AR75" s="36"/>
      <c r="BG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G76" s="33"/>
    </row>
    <row r="77" s="2" customFormat="1" ht="6.96" customHeight="1">
      <c r="A77" s="33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6"/>
      <c r="BG77" s="33"/>
    </row>
    <row r="81" s="2" customFormat="1" ht="6.96" customHeight="1">
      <c r="A81" s="33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6"/>
      <c r="BG81" s="33"/>
    </row>
    <row r="82" s="2" customFormat="1" ht="24.96" customHeight="1">
      <c r="A82" s="33"/>
      <c r="B82" s="34"/>
      <c r="C82" s="20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G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G83" s="33"/>
    </row>
    <row r="84" s="4" customFormat="1" ht="12" customHeight="1">
      <c r="A84" s="4"/>
      <c r="B84" s="65"/>
      <c r="C84" s="26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2020/19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  <c r="BG84" s="4"/>
    </row>
    <row r="85" s="5" customFormat="1" ht="36.96" customHeight="1">
      <c r="A85" s="5"/>
      <c r="B85" s="68"/>
      <c r="C85" s="69" t="s">
        <v>15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Výměna poškozeného návěstidla v ŽST Nová Cerekev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  <c r="BG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G86" s="33"/>
    </row>
    <row r="87" s="2" customFormat="1" ht="12" customHeight="1">
      <c r="A87" s="33"/>
      <c r="B87" s="34"/>
      <c r="C87" s="26" t="s">
        <v>19</v>
      </c>
      <c r="D87" s="35"/>
      <c r="E87" s="35"/>
      <c r="F87" s="35"/>
      <c r="G87" s="35"/>
      <c r="H87" s="35"/>
      <c r="I87" s="35"/>
      <c r="J87" s="35"/>
      <c r="K87" s="35"/>
      <c r="L87" s="73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6" t="s">
        <v>21</v>
      </c>
      <c r="AJ87" s="35"/>
      <c r="AK87" s="35"/>
      <c r="AL87" s="35"/>
      <c r="AM87" s="74" t="str">
        <f>IF(AN8= "","",AN8)</f>
        <v>3. 11. 2020</v>
      </c>
      <c r="AN87" s="74"/>
      <c r="AO87" s="35"/>
      <c r="AP87" s="35"/>
      <c r="AQ87" s="35"/>
      <c r="AR87" s="36"/>
      <c r="BG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G88" s="33"/>
    </row>
    <row r="89" s="2" customFormat="1" ht="15.15" customHeight="1">
      <c r="A89" s="33"/>
      <c r="B89" s="34"/>
      <c r="C89" s="26" t="s">
        <v>23</v>
      </c>
      <c r="D89" s="35"/>
      <c r="E89" s="35"/>
      <c r="F89" s="35"/>
      <c r="G89" s="35"/>
      <c r="H89" s="35"/>
      <c r="I89" s="35"/>
      <c r="J89" s="35"/>
      <c r="K89" s="35"/>
      <c r="L89" s="66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6" t="s">
        <v>30</v>
      </c>
      <c r="AJ89" s="35"/>
      <c r="AK89" s="35"/>
      <c r="AL89" s="35"/>
      <c r="AM89" s="75" t="str">
        <f>IF(E17="","",E17)</f>
        <v xml:space="preserve"> </v>
      </c>
      <c r="AN89" s="66"/>
      <c r="AO89" s="66"/>
      <c r="AP89" s="66"/>
      <c r="AQ89" s="35"/>
      <c r="AR89" s="36"/>
      <c r="AS89" s="76" t="s">
        <v>58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9"/>
      <c r="BG89" s="33"/>
    </row>
    <row r="90" s="2" customFormat="1" ht="15.15" customHeight="1">
      <c r="A90" s="33"/>
      <c r="B90" s="34"/>
      <c r="C90" s="26" t="s">
        <v>29</v>
      </c>
      <c r="D90" s="35"/>
      <c r="E90" s="35"/>
      <c r="F90" s="35"/>
      <c r="G90" s="35"/>
      <c r="H90" s="35"/>
      <c r="I90" s="35"/>
      <c r="J90" s="35"/>
      <c r="K90" s="35"/>
      <c r="L90" s="66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6" t="s">
        <v>31</v>
      </c>
      <c r="AJ90" s="35"/>
      <c r="AK90" s="35"/>
      <c r="AL90" s="35"/>
      <c r="AM90" s="75" t="str">
        <f>IF(E20="","",E20)</f>
        <v>Bc. Komzák Roman</v>
      </c>
      <c r="AN90" s="66"/>
      <c r="AO90" s="66"/>
      <c r="AP90" s="66"/>
      <c r="AQ90" s="35"/>
      <c r="AR90" s="36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3"/>
      <c r="BG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7"/>
      <c r="BG91" s="33"/>
    </row>
    <row r="92" s="2" customFormat="1" ht="29.28" customHeight="1">
      <c r="A92" s="33"/>
      <c r="B92" s="34"/>
      <c r="C92" s="88" t="s">
        <v>59</v>
      </c>
      <c r="D92" s="89"/>
      <c r="E92" s="89"/>
      <c r="F92" s="89"/>
      <c r="G92" s="89"/>
      <c r="H92" s="90"/>
      <c r="I92" s="91" t="s">
        <v>60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61</v>
      </c>
      <c r="AH92" s="89"/>
      <c r="AI92" s="89"/>
      <c r="AJ92" s="89"/>
      <c r="AK92" s="89"/>
      <c r="AL92" s="89"/>
      <c r="AM92" s="89"/>
      <c r="AN92" s="91" t="s">
        <v>62</v>
      </c>
      <c r="AO92" s="89"/>
      <c r="AP92" s="93"/>
      <c r="AQ92" s="94" t="s">
        <v>63</v>
      </c>
      <c r="AR92" s="36"/>
      <c r="AS92" s="95" t="s">
        <v>64</v>
      </c>
      <c r="AT92" s="96" t="s">
        <v>65</v>
      </c>
      <c r="AU92" s="96" t="s">
        <v>66</v>
      </c>
      <c r="AV92" s="96" t="s">
        <v>67</v>
      </c>
      <c r="AW92" s="96" t="s">
        <v>68</v>
      </c>
      <c r="AX92" s="96" t="s">
        <v>69</v>
      </c>
      <c r="AY92" s="96" t="s">
        <v>70</v>
      </c>
      <c r="AZ92" s="96" t="s">
        <v>71</v>
      </c>
      <c r="BA92" s="96" t="s">
        <v>72</v>
      </c>
      <c r="BB92" s="96" t="s">
        <v>73</v>
      </c>
      <c r="BC92" s="96" t="s">
        <v>74</v>
      </c>
      <c r="BD92" s="96" t="s">
        <v>75</v>
      </c>
      <c r="BE92" s="96" t="s">
        <v>76</v>
      </c>
      <c r="BF92" s="97" t="s">
        <v>77</v>
      </c>
      <c r="BG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99"/>
      <c r="BE93" s="99"/>
      <c r="BF93" s="100"/>
      <c r="BG93" s="33"/>
    </row>
    <row r="94" s="6" customFormat="1" ht="32.4" customHeight="1">
      <c r="A94" s="6"/>
      <c r="B94" s="101"/>
      <c r="C94" s="102" t="s">
        <v>78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ROUND(AG95,2)</f>
        <v>183299.14000000001</v>
      </c>
      <c r="AH94" s="104"/>
      <c r="AI94" s="104"/>
      <c r="AJ94" s="104"/>
      <c r="AK94" s="104"/>
      <c r="AL94" s="104"/>
      <c r="AM94" s="104"/>
      <c r="AN94" s="105">
        <f>SUM(AG94,AV94)</f>
        <v>183299.14000000001</v>
      </c>
      <c r="AO94" s="105"/>
      <c r="AP94" s="105"/>
      <c r="AQ94" s="106" t="s">
        <v>1</v>
      </c>
      <c r="AR94" s="107"/>
      <c r="AS94" s="108">
        <f>ROUND(AS95,2)</f>
        <v>88889</v>
      </c>
      <c r="AT94" s="109">
        <f>ROUND(AT95,2)</f>
        <v>94410.139999999999</v>
      </c>
      <c r="AU94" s="110">
        <f>ROUND(AU95,2)</f>
        <v>0</v>
      </c>
      <c r="AV94" s="110">
        <f>ROUND(SUM(AX94:AY94),2)</f>
        <v>0</v>
      </c>
      <c r="AW94" s="111">
        <f>ROUND(AW95,5)</f>
        <v>54</v>
      </c>
      <c r="AX94" s="110">
        <f>ROUND(BB94*L34,2)</f>
        <v>0</v>
      </c>
      <c r="AY94" s="110">
        <f>ROUND(BC94*L35,2)</f>
        <v>0</v>
      </c>
      <c r="AZ94" s="110">
        <f>ROUND(BD94*L34,2)</f>
        <v>38492.82</v>
      </c>
      <c r="BA94" s="110">
        <f>ROUND(BE94*L35,2)</f>
        <v>0</v>
      </c>
      <c r="BB94" s="110">
        <f>ROUND(BB95,2)</f>
        <v>0</v>
      </c>
      <c r="BC94" s="110">
        <f>ROUND(BC95,2)</f>
        <v>0</v>
      </c>
      <c r="BD94" s="110">
        <f>ROUND(BD95,2)</f>
        <v>183299.14000000001</v>
      </c>
      <c r="BE94" s="110">
        <f>ROUND(BE95,2)</f>
        <v>0</v>
      </c>
      <c r="BF94" s="112">
        <f>ROUND(BF95,2)</f>
        <v>0</v>
      </c>
      <c r="BG94" s="6"/>
      <c r="BS94" s="113" t="s">
        <v>79</v>
      </c>
      <c r="BT94" s="113" t="s">
        <v>80</v>
      </c>
      <c r="BU94" s="114" t="s">
        <v>81</v>
      </c>
      <c r="BV94" s="113" t="s">
        <v>82</v>
      </c>
      <c r="BW94" s="113" t="s">
        <v>6</v>
      </c>
      <c r="BX94" s="113" t="s">
        <v>83</v>
      </c>
      <c r="CL94" s="113" t="s">
        <v>1</v>
      </c>
    </row>
    <row r="95" s="7" customFormat="1" ht="16.5" customHeight="1">
      <c r="A95" s="115" t="s">
        <v>84</v>
      </c>
      <c r="B95" s="116"/>
      <c r="C95" s="117"/>
      <c r="D95" s="118" t="s">
        <v>85</v>
      </c>
      <c r="E95" s="118"/>
      <c r="F95" s="118"/>
      <c r="G95" s="118"/>
      <c r="H95" s="118"/>
      <c r="I95" s="119"/>
      <c r="J95" s="118" t="s">
        <v>86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Výměna návěstidla'!K34</f>
        <v>183299.14000000001</v>
      </c>
      <c r="AH95" s="119"/>
      <c r="AI95" s="119"/>
      <c r="AJ95" s="119"/>
      <c r="AK95" s="119"/>
      <c r="AL95" s="119"/>
      <c r="AM95" s="119"/>
      <c r="AN95" s="120">
        <f>SUM(AG95,AV95)</f>
        <v>183299.14000000001</v>
      </c>
      <c r="AO95" s="119"/>
      <c r="AP95" s="119"/>
      <c r="AQ95" s="121" t="s">
        <v>87</v>
      </c>
      <c r="AR95" s="122"/>
      <c r="AS95" s="123">
        <f>'01 - Výměna návěstidla'!K31</f>
        <v>88889</v>
      </c>
      <c r="AT95" s="124">
        <f>'01 - Výměna návěstidla'!K32</f>
        <v>94410.139999999999</v>
      </c>
      <c r="AU95" s="124">
        <v>0</v>
      </c>
      <c r="AV95" s="124">
        <f>ROUND(SUM(AX95:AY95),2)</f>
        <v>0</v>
      </c>
      <c r="AW95" s="125">
        <f>'01 - Výměna návěstidla'!T122</f>
        <v>54</v>
      </c>
      <c r="AX95" s="124">
        <f>'01 - Výměna návěstidla'!K37</f>
        <v>0</v>
      </c>
      <c r="AY95" s="124">
        <f>'01 - Výměna návěstidla'!K38</f>
        <v>0</v>
      </c>
      <c r="AZ95" s="124">
        <f>'01 - Výměna návěstidla'!K39</f>
        <v>0</v>
      </c>
      <c r="BA95" s="124">
        <f>'01 - Výměna návěstidla'!K40</f>
        <v>0</v>
      </c>
      <c r="BB95" s="124">
        <f>'01 - Výměna návěstidla'!F37</f>
        <v>0</v>
      </c>
      <c r="BC95" s="124">
        <f>'01 - Výměna návěstidla'!F38</f>
        <v>0</v>
      </c>
      <c r="BD95" s="124">
        <f>'01 - Výměna návěstidla'!F39</f>
        <v>183299.14000000001</v>
      </c>
      <c r="BE95" s="124">
        <f>'01 - Výměna návěstidla'!F40</f>
        <v>0</v>
      </c>
      <c r="BF95" s="126">
        <f>'01 - Výměna návěstidla'!F41</f>
        <v>0</v>
      </c>
      <c r="BG95" s="7"/>
      <c r="BT95" s="127" t="s">
        <v>88</v>
      </c>
      <c r="BV95" s="127" t="s">
        <v>82</v>
      </c>
      <c r="BW95" s="127" t="s">
        <v>89</v>
      </c>
      <c r="BX95" s="127" t="s">
        <v>6</v>
      </c>
      <c r="CL95" s="127" t="s">
        <v>1</v>
      </c>
      <c r="CM95" s="127" t="s">
        <v>90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3"/>
      <c r="B97" s="34"/>
      <c r="C97" s="102" t="s">
        <v>91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105">
        <v>0</v>
      </c>
      <c r="AH97" s="105"/>
      <c r="AI97" s="105"/>
      <c r="AJ97" s="105"/>
      <c r="AK97" s="105"/>
      <c r="AL97" s="105"/>
      <c r="AM97" s="105"/>
      <c r="AN97" s="105">
        <v>0</v>
      </c>
      <c r="AO97" s="105"/>
      <c r="AP97" s="105"/>
      <c r="AQ97" s="128"/>
      <c r="AR97" s="36"/>
      <c r="AS97" s="95" t="s">
        <v>92</v>
      </c>
      <c r="AT97" s="96" t="s">
        <v>93</v>
      </c>
      <c r="AU97" s="96" t="s">
        <v>42</v>
      </c>
      <c r="AV97" s="97" t="s">
        <v>67</v>
      </c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</row>
    <row r="98" s="2" customFormat="1" ht="10.8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6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</row>
    <row r="99" s="2" customFormat="1" ht="30" customHeight="1">
      <c r="A99" s="33"/>
      <c r="B99" s="34"/>
      <c r="C99" s="129" t="s">
        <v>94</v>
      </c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1">
        <f>ROUND(AG94 + AG97, 2)</f>
        <v>183299.14000000001</v>
      </c>
      <c r="AH99" s="131"/>
      <c r="AI99" s="131"/>
      <c r="AJ99" s="131"/>
      <c r="AK99" s="131"/>
      <c r="AL99" s="131"/>
      <c r="AM99" s="131"/>
      <c r="AN99" s="131">
        <f>ROUND(AN94 + AN97, 2)</f>
        <v>183299.14000000001</v>
      </c>
      <c r="AO99" s="131"/>
      <c r="AP99" s="131"/>
      <c r="AQ99" s="130"/>
      <c r="AR99" s="36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</row>
    <row r="100" s="2" customFormat="1" ht="6.96" customHeight="1">
      <c r="A100" s="33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36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</row>
  </sheetData>
  <sheetProtection sheet="1" formatColumns="0" formatRows="0" objects="1" scenarios="1" spinCount="100000" saltValue="QYjwbN/Yw/Ia4ZyTFyAe1i/fJpnXcAjL0uffEqc6mbyoT5/ZLCK4meG4Wgyhq/K2zY7xVInmqZmBPcKtxkkUqQ==" hashValue="fE8STxUFuKeA5urUyidzfNhxe1ekj4V40VYZ+pkYkZwyEYQUcgdT6AGDbCXbx6cb9bcYbBjjve9dx5kjnNvq/A==" algorithmName="SHA-512" password="CC35"/>
  <mergeCells count="48">
    <mergeCell ref="K5:AO5"/>
    <mergeCell ref="K6:AO6"/>
    <mergeCell ref="E23:AN23"/>
    <mergeCell ref="AK26:AO26"/>
    <mergeCell ref="AK27:AO27"/>
    <mergeCell ref="AK28:AO28"/>
    <mergeCell ref="AK29:AO29"/>
    <mergeCell ref="AK31:AO31"/>
    <mergeCell ref="L33:P33"/>
    <mergeCell ref="W33:AE33"/>
    <mergeCell ref="AK33:AO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W37:AE37"/>
    <mergeCell ref="AK37:AO37"/>
    <mergeCell ref="L37:P37"/>
    <mergeCell ref="W38:AE38"/>
    <mergeCell ref="AK38:AO38"/>
    <mergeCell ref="L38:P38"/>
    <mergeCell ref="X40:AB40"/>
    <mergeCell ref="AK40:AO40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G97:AM97"/>
    <mergeCell ref="AN97:AP97"/>
    <mergeCell ref="AG99:AM99"/>
    <mergeCell ref="AN99:AP99"/>
    <mergeCell ref="AR2:BG2"/>
  </mergeCells>
  <hyperlinks>
    <hyperlink ref="A95" location="'01 - Výměna návěstidl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7"/>
      <c r="AT3" s="14" t="s">
        <v>90</v>
      </c>
    </row>
    <row r="4" s="1" customFormat="1" ht="24.96" customHeight="1">
      <c r="B4" s="17"/>
      <c r="D4" s="134" t="s">
        <v>95</v>
      </c>
      <c r="M4" s="17"/>
      <c r="N4" s="135" t="s">
        <v>11</v>
      </c>
      <c r="AT4" s="14" t="s">
        <v>5</v>
      </c>
    </row>
    <row r="5" s="1" customFormat="1" ht="6.96" customHeight="1">
      <c r="B5" s="17"/>
      <c r="M5" s="17"/>
    </row>
    <row r="6" s="1" customFormat="1" ht="12" customHeight="1">
      <c r="B6" s="17"/>
      <c r="D6" s="136" t="s">
        <v>15</v>
      </c>
      <c r="M6" s="17"/>
    </row>
    <row r="7" s="1" customFormat="1" ht="16.5" customHeight="1">
      <c r="B7" s="17"/>
      <c r="E7" s="137" t="str">
        <f>'Rekapitulace stavby'!K6</f>
        <v>Výměna poškozeného návěstidla v ŽST Nová Cerekev</v>
      </c>
      <c r="F7" s="136"/>
      <c r="G7" s="136"/>
      <c r="H7" s="136"/>
      <c r="M7" s="17"/>
    </row>
    <row r="8" s="2" customFormat="1" ht="12" customHeight="1">
      <c r="A8" s="33"/>
      <c r="B8" s="36"/>
      <c r="C8" s="33"/>
      <c r="D8" s="136" t="s">
        <v>96</v>
      </c>
      <c r="E8" s="33"/>
      <c r="F8" s="33"/>
      <c r="G8" s="33"/>
      <c r="H8" s="33"/>
      <c r="I8" s="33"/>
      <c r="J8" s="33"/>
      <c r="K8" s="33"/>
      <c r="L8" s="33"/>
      <c r="M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38" t="s">
        <v>97</v>
      </c>
      <c r="F9" s="33"/>
      <c r="G9" s="33"/>
      <c r="H9" s="33"/>
      <c r="I9" s="33"/>
      <c r="J9" s="33"/>
      <c r="K9" s="33"/>
      <c r="L9" s="33"/>
      <c r="M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6" t="s">
        <v>17</v>
      </c>
      <c r="E11" s="33"/>
      <c r="F11" s="139" t="s">
        <v>1</v>
      </c>
      <c r="G11" s="33"/>
      <c r="H11" s="33"/>
      <c r="I11" s="136" t="s">
        <v>18</v>
      </c>
      <c r="J11" s="139" t="s">
        <v>1</v>
      </c>
      <c r="K11" s="33"/>
      <c r="L11" s="33"/>
      <c r="M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6" t="s">
        <v>19</v>
      </c>
      <c r="E12" s="33"/>
      <c r="F12" s="139" t="s">
        <v>20</v>
      </c>
      <c r="G12" s="33"/>
      <c r="H12" s="33"/>
      <c r="I12" s="136" t="s">
        <v>21</v>
      </c>
      <c r="J12" s="140" t="str">
        <f>'Rekapitulace stavby'!AN8</f>
        <v>3. 11. 2020</v>
      </c>
      <c r="K12" s="33"/>
      <c r="L12" s="33"/>
      <c r="M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6" t="s">
        <v>23</v>
      </c>
      <c r="E14" s="33"/>
      <c r="F14" s="33"/>
      <c r="G14" s="33"/>
      <c r="H14" s="33"/>
      <c r="I14" s="136" t="s">
        <v>24</v>
      </c>
      <c r="J14" s="139" t="s">
        <v>25</v>
      </c>
      <c r="K14" s="33"/>
      <c r="L14" s="33"/>
      <c r="M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39" t="s">
        <v>26</v>
      </c>
      <c r="F15" s="33"/>
      <c r="G15" s="33"/>
      <c r="H15" s="33"/>
      <c r="I15" s="136" t="s">
        <v>27</v>
      </c>
      <c r="J15" s="139" t="s">
        <v>28</v>
      </c>
      <c r="K15" s="33"/>
      <c r="L15" s="33"/>
      <c r="M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6" t="s">
        <v>29</v>
      </c>
      <c r="E17" s="33"/>
      <c r="F17" s="33"/>
      <c r="G17" s="33"/>
      <c r="H17" s="33"/>
      <c r="I17" s="136" t="s">
        <v>24</v>
      </c>
      <c r="J17" s="139" t="str">
        <f>'Rekapitulace stavby'!AN13</f>
        <v/>
      </c>
      <c r="K17" s="33"/>
      <c r="L17" s="33"/>
      <c r="M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39" t="str">
        <f>'Rekapitulace stavby'!E14</f>
        <v xml:space="preserve"> </v>
      </c>
      <c r="F18" s="139"/>
      <c r="G18" s="139"/>
      <c r="H18" s="139"/>
      <c r="I18" s="136" t="s">
        <v>27</v>
      </c>
      <c r="J18" s="139" t="str">
        <f>'Rekapitulace stavby'!AN14</f>
        <v/>
      </c>
      <c r="K18" s="33"/>
      <c r="L18" s="33"/>
      <c r="M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6" t="s">
        <v>30</v>
      </c>
      <c r="E20" s="33"/>
      <c r="F20" s="33"/>
      <c r="G20" s="33"/>
      <c r="H20" s="33"/>
      <c r="I20" s="136" t="s">
        <v>24</v>
      </c>
      <c r="J20" s="139" t="s">
        <v>1</v>
      </c>
      <c r="K20" s="33"/>
      <c r="L20" s="33"/>
      <c r="M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39" t="s">
        <v>20</v>
      </c>
      <c r="F21" s="33"/>
      <c r="G21" s="33"/>
      <c r="H21" s="33"/>
      <c r="I21" s="136" t="s">
        <v>27</v>
      </c>
      <c r="J21" s="139" t="s">
        <v>1</v>
      </c>
      <c r="K21" s="33"/>
      <c r="L21" s="33"/>
      <c r="M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6" t="s">
        <v>31</v>
      </c>
      <c r="E23" s="33"/>
      <c r="F23" s="33"/>
      <c r="G23" s="33"/>
      <c r="H23" s="33"/>
      <c r="I23" s="136" t="s">
        <v>24</v>
      </c>
      <c r="J23" s="139" t="s">
        <v>1</v>
      </c>
      <c r="K23" s="33"/>
      <c r="L23" s="33"/>
      <c r="M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39" t="s">
        <v>32</v>
      </c>
      <c r="F24" s="33"/>
      <c r="G24" s="33"/>
      <c r="H24" s="33"/>
      <c r="I24" s="136" t="s">
        <v>27</v>
      </c>
      <c r="J24" s="139" t="s">
        <v>1</v>
      </c>
      <c r="K24" s="33"/>
      <c r="L24" s="33"/>
      <c r="M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6" t="s">
        <v>33</v>
      </c>
      <c r="E26" s="33"/>
      <c r="F26" s="33"/>
      <c r="G26" s="33"/>
      <c r="H26" s="33"/>
      <c r="I26" s="33"/>
      <c r="J26" s="33"/>
      <c r="K26" s="33"/>
      <c r="L26" s="33"/>
      <c r="M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5"/>
      <c r="E29" s="145"/>
      <c r="F29" s="145"/>
      <c r="G29" s="145"/>
      <c r="H29" s="145"/>
      <c r="I29" s="145"/>
      <c r="J29" s="145"/>
      <c r="K29" s="145"/>
      <c r="L29" s="145"/>
      <c r="M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39" t="s">
        <v>98</v>
      </c>
      <c r="E30" s="33"/>
      <c r="F30" s="33"/>
      <c r="G30" s="33"/>
      <c r="H30" s="33"/>
      <c r="I30" s="33"/>
      <c r="J30" s="33"/>
      <c r="K30" s="146">
        <f>K96</f>
        <v>183299.14000000001</v>
      </c>
      <c r="L30" s="33"/>
      <c r="M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6" t="s">
        <v>35</v>
      </c>
      <c r="F31" s="33"/>
      <c r="G31" s="33"/>
      <c r="H31" s="33"/>
      <c r="I31" s="33"/>
      <c r="J31" s="33"/>
      <c r="K31" s="147">
        <f>I96</f>
        <v>88889</v>
      </c>
      <c r="L31" s="33"/>
      <c r="M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6" t="s">
        <v>36</v>
      </c>
      <c r="F32" s="33"/>
      <c r="G32" s="33"/>
      <c r="H32" s="33"/>
      <c r="I32" s="33"/>
      <c r="J32" s="33"/>
      <c r="K32" s="147">
        <f>J96</f>
        <v>94410.139999999999</v>
      </c>
      <c r="L32" s="33"/>
      <c r="M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48" t="s">
        <v>99</v>
      </c>
      <c r="E33" s="33"/>
      <c r="F33" s="33"/>
      <c r="G33" s="33"/>
      <c r="H33" s="33"/>
      <c r="I33" s="33"/>
      <c r="J33" s="33"/>
      <c r="K33" s="146">
        <f>K101</f>
        <v>0</v>
      </c>
      <c r="L33" s="33"/>
      <c r="M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49" t="s">
        <v>38</v>
      </c>
      <c r="E34" s="33"/>
      <c r="F34" s="33"/>
      <c r="G34" s="33"/>
      <c r="H34" s="33"/>
      <c r="I34" s="33"/>
      <c r="J34" s="33"/>
      <c r="K34" s="150">
        <f>ROUND(K30 + K33, 2)</f>
        <v>183299.14000000001</v>
      </c>
      <c r="L34" s="33"/>
      <c r="M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5"/>
      <c r="E35" s="145"/>
      <c r="F35" s="145"/>
      <c r="G35" s="145"/>
      <c r="H35" s="145"/>
      <c r="I35" s="145"/>
      <c r="J35" s="145"/>
      <c r="K35" s="145"/>
      <c r="L35" s="145"/>
      <c r="M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1" t="s">
        <v>40</v>
      </c>
      <c r="G36" s="33"/>
      <c r="H36" s="33"/>
      <c r="I36" s="151" t="s">
        <v>39</v>
      </c>
      <c r="J36" s="33"/>
      <c r="K36" s="151" t="s">
        <v>41</v>
      </c>
      <c r="L36" s="33"/>
      <c r="M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152" t="s">
        <v>42</v>
      </c>
      <c r="E37" s="136" t="s">
        <v>43</v>
      </c>
      <c r="F37" s="147">
        <f>ROUND((SUM(BE101:BE102) + SUM(BE122:BE147)),  2)</f>
        <v>0</v>
      </c>
      <c r="G37" s="33"/>
      <c r="H37" s="33"/>
      <c r="I37" s="153">
        <v>0.20999999999999999</v>
      </c>
      <c r="J37" s="33"/>
      <c r="K37" s="147">
        <f>ROUND(((SUM(BE101:BE102) + SUM(BE122:BE147))*I37),  2)</f>
        <v>0</v>
      </c>
      <c r="L37" s="33"/>
      <c r="M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6"/>
      <c r="C38" s="33"/>
      <c r="D38" s="33"/>
      <c r="E38" s="136" t="s">
        <v>44</v>
      </c>
      <c r="F38" s="147">
        <f>ROUND((SUM(BF101:BF102) + SUM(BF122:BF147)),  2)</f>
        <v>0</v>
      </c>
      <c r="G38" s="33"/>
      <c r="H38" s="33"/>
      <c r="I38" s="153">
        <v>0.14999999999999999</v>
      </c>
      <c r="J38" s="33"/>
      <c r="K38" s="147">
        <f>ROUND(((SUM(BF101:BF102) + SUM(BF122:BF147))*I38),  2)</f>
        <v>0</v>
      </c>
      <c r="L38" s="33"/>
      <c r="M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14.4" customHeight="1">
      <c r="A39" s="33"/>
      <c r="B39" s="36"/>
      <c r="C39" s="33"/>
      <c r="D39" s="136" t="s">
        <v>42</v>
      </c>
      <c r="E39" s="136" t="s">
        <v>45</v>
      </c>
      <c r="F39" s="147">
        <f>ROUND((SUM(BG101:BG102) + SUM(BG122:BG147)),  2)</f>
        <v>183299.14000000001</v>
      </c>
      <c r="G39" s="33"/>
      <c r="H39" s="33"/>
      <c r="I39" s="153">
        <v>0.20999999999999999</v>
      </c>
      <c r="J39" s="33"/>
      <c r="K39" s="147">
        <f>0</f>
        <v>0</v>
      </c>
      <c r="L39" s="33"/>
      <c r="M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136" t="s">
        <v>46</v>
      </c>
      <c r="F40" s="147">
        <f>ROUND((SUM(BH101:BH102) + SUM(BH122:BH147)),  2)</f>
        <v>0</v>
      </c>
      <c r="G40" s="33"/>
      <c r="H40" s="33"/>
      <c r="I40" s="153">
        <v>0.14999999999999999</v>
      </c>
      <c r="J40" s="33"/>
      <c r="K40" s="147">
        <f>0</f>
        <v>0</v>
      </c>
      <c r="L40" s="33"/>
      <c r="M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6" t="s">
        <v>47</v>
      </c>
      <c r="F41" s="147">
        <f>ROUND((SUM(BI101:BI102) + SUM(BI122:BI147)),  2)</f>
        <v>0</v>
      </c>
      <c r="G41" s="33"/>
      <c r="H41" s="33"/>
      <c r="I41" s="153">
        <v>0</v>
      </c>
      <c r="J41" s="33"/>
      <c r="K41" s="147">
        <f>0</f>
        <v>0</v>
      </c>
      <c r="L41" s="33"/>
      <c r="M41" s="5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4"/>
      <c r="D43" s="155" t="s">
        <v>48</v>
      </c>
      <c r="E43" s="156"/>
      <c r="F43" s="156"/>
      <c r="G43" s="157" t="s">
        <v>49</v>
      </c>
      <c r="H43" s="158" t="s">
        <v>50</v>
      </c>
      <c r="I43" s="156"/>
      <c r="J43" s="156"/>
      <c r="K43" s="159">
        <f>SUM(K34:K41)</f>
        <v>183299.14000000001</v>
      </c>
      <c r="L43" s="160"/>
      <c r="M43" s="5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8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162"/>
      <c r="M50" s="58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164"/>
      <c r="M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167"/>
      <c r="M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164"/>
      <c r="M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100</v>
      </c>
      <c r="D82" s="35"/>
      <c r="E82" s="35"/>
      <c r="F82" s="35"/>
      <c r="G82" s="35"/>
      <c r="H82" s="35"/>
      <c r="I82" s="35"/>
      <c r="J82" s="35"/>
      <c r="K82" s="35"/>
      <c r="L82" s="35"/>
      <c r="M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2" t="str">
        <f>E7</f>
        <v>Výměna poškozeného návěstidla v ŽST Nová Cerekev</v>
      </c>
      <c r="F85" s="26"/>
      <c r="G85" s="26"/>
      <c r="H85" s="26"/>
      <c r="I85" s="35"/>
      <c r="J85" s="35"/>
      <c r="K85" s="35"/>
      <c r="L85" s="35"/>
      <c r="M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96</v>
      </c>
      <c r="D86" s="35"/>
      <c r="E86" s="35"/>
      <c r="F86" s="35"/>
      <c r="G86" s="35"/>
      <c r="H86" s="35"/>
      <c r="I86" s="35"/>
      <c r="J86" s="35"/>
      <c r="K86" s="35"/>
      <c r="L86" s="35"/>
      <c r="M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01 - Výměna návěstidla</v>
      </c>
      <c r="F87" s="35"/>
      <c r="G87" s="35"/>
      <c r="H87" s="35"/>
      <c r="I87" s="35"/>
      <c r="J87" s="35"/>
      <c r="K87" s="35"/>
      <c r="L87" s="35"/>
      <c r="M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4" t="str">
        <f>IF(J12="","",J12)</f>
        <v>3. 11. 2020</v>
      </c>
      <c r="K89" s="35"/>
      <c r="L89" s="35"/>
      <c r="M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železnic, státní organizace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>Bc. Komzák Roman</v>
      </c>
      <c r="K92" s="35"/>
      <c r="L92" s="35"/>
      <c r="M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3" t="s">
        <v>101</v>
      </c>
      <c r="D94" s="130"/>
      <c r="E94" s="130"/>
      <c r="F94" s="130"/>
      <c r="G94" s="130"/>
      <c r="H94" s="130"/>
      <c r="I94" s="174" t="s">
        <v>102</v>
      </c>
      <c r="J94" s="174" t="s">
        <v>103</v>
      </c>
      <c r="K94" s="174" t="s">
        <v>104</v>
      </c>
      <c r="L94" s="130"/>
      <c r="M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5" t="s">
        <v>105</v>
      </c>
      <c r="D96" s="35"/>
      <c r="E96" s="35"/>
      <c r="F96" s="35"/>
      <c r="G96" s="35"/>
      <c r="H96" s="35"/>
      <c r="I96" s="105">
        <f>Q122</f>
        <v>88889</v>
      </c>
      <c r="J96" s="105">
        <f>R122</f>
        <v>94410.139999999999</v>
      </c>
      <c r="K96" s="105">
        <f>K122</f>
        <v>183299.14000000001</v>
      </c>
      <c r="L96" s="35"/>
      <c r="M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106</v>
      </c>
    </row>
    <row r="97" s="9" customFormat="1" ht="24.96" customHeight="1">
      <c r="A97" s="9"/>
      <c r="B97" s="176"/>
      <c r="C97" s="177"/>
      <c r="D97" s="178" t="s">
        <v>107</v>
      </c>
      <c r="E97" s="179"/>
      <c r="F97" s="179"/>
      <c r="G97" s="179"/>
      <c r="H97" s="179"/>
      <c r="I97" s="180">
        <f>Q123</f>
        <v>88889</v>
      </c>
      <c r="J97" s="180">
        <f>R123</f>
        <v>94410.139999999999</v>
      </c>
      <c r="K97" s="180">
        <f>K123</f>
        <v>183299.14000000001</v>
      </c>
      <c r="L97" s="177"/>
      <c r="M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108</v>
      </c>
      <c r="E98" s="185"/>
      <c r="F98" s="185"/>
      <c r="G98" s="185"/>
      <c r="H98" s="185"/>
      <c r="I98" s="186">
        <f>Q140</f>
        <v>0</v>
      </c>
      <c r="J98" s="186">
        <f>R140</f>
        <v>40979.139999999999</v>
      </c>
      <c r="K98" s="186">
        <f>K140</f>
        <v>40979.139999999999</v>
      </c>
      <c r="L98" s="183"/>
      <c r="M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8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8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5" t="s">
        <v>109</v>
      </c>
      <c r="D101" s="35"/>
      <c r="E101" s="35"/>
      <c r="F101" s="35"/>
      <c r="G101" s="35"/>
      <c r="H101" s="35"/>
      <c r="I101" s="35"/>
      <c r="J101" s="35"/>
      <c r="K101" s="188">
        <v>0</v>
      </c>
      <c r="L101" s="35"/>
      <c r="M101" s="58"/>
      <c r="O101" s="189" t="s">
        <v>42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29" t="s">
        <v>94</v>
      </c>
      <c r="D103" s="130"/>
      <c r="E103" s="130"/>
      <c r="F103" s="130"/>
      <c r="G103" s="130"/>
      <c r="H103" s="130"/>
      <c r="I103" s="130"/>
      <c r="J103" s="130"/>
      <c r="K103" s="131">
        <f>ROUND(K96+K101,2)</f>
        <v>183299.14000000001</v>
      </c>
      <c r="L103" s="130"/>
      <c r="M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110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2" t="str">
        <f>E7</f>
        <v>Výměna poškozeného návěstidla v ŽST Nová Cerekev</v>
      </c>
      <c r="F112" s="26"/>
      <c r="G112" s="26"/>
      <c r="H112" s="26"/>
      <c r="I112" s="35"/>
      <c r="J112" s="35"/>
      <c r="K112" s="35"/>
      <c r="L112" s="35"/>
      <c r="M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96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1" t="str">
        <f>E9</f>
        <v>01 - Výměna návěstidla</v>
      </c>
      <c r="F114" s="35"/>
      <c r="G114" s="35"/>
      <c r="H114" s="35"/>
      <c r="I114" s="35"/>
      <c r="J114" s="35"/>
      <c r="K114" s="35"/>
      <c r="L114" s="35"/>
      <c r="M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8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4" t="str">
        <f>IF(J12="","",J12)</f>
        <v>3. 11. 2020</v>
      </c>
      <c r="K116" s="35"/>
      <c r="L116" s="35"/>
      <c r="M116" s="58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8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>Správa železnic, státní organizace</v>
      </c>
      <c r="G118" s="35"/>
      <c r="H118" s="35"/>
      <c r="I118" s="26" t="s">
        <v>30</v>
      </c>
      <c r="J118" s="27" t="str">
        <f>E21</f>
        <v xml:space="preserve"> </v>
      </c>
      <c r="K118" s="35"/>
      <c r="L118" s="35"/>
      <c r="M118" s="58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6" t="s">
        <v>29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31</v>
      </c>
      <c r="J119" s="27" t="str">
        <f>E24</f>
        <v>Bc. Komzák Roman</v>
      </c>
      <c r="K119" s="35"/>
      <c r="L119" s="35"/>
      <c r="M119" s="58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8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0"/>
      <c r="B121" s="191"/>
      <c r="C121" s="192" t="s">
        <v>111</v>
      </c>
      <c r="D121" s="193" t="s">
        <v>63</v>
      </c>
      <c r="E121" s="193" t="s">
        <v>59</v>
      </c>
      <c r="F121" s="193" t="s">
        <v>60</v>
      </c>
      <c r="G121" s="193" t="s">
        <v>112</v>
      </c>
      <c r="H121" s="193" t="s">
        <v>113</v>
      </c>
      <c r="I121" s="193" t="s">
        <v>114</v>
      </c>
      <c r="J121" s="193" t="s">
        <v>115</v>
      </c>
      <c r="K121" s="193" t="s">
        <v>104</v>
      </c>
      <c r="L121" s="194" t="s">
        <v>116</v>
      </c>
      <c r="M121" s="195"/>
      <c r="N121" s="95" t="s">
        <v>1</v>
      </c>
      <c r="O121" s="96" t="s">
        <v>42</v>
      </c>
      <c r="P121" s="96" t="s">
        <v>117</v>
      </c>
      <c r="Q121" s="96" t="s">
        <v>118</v>
      </c>
      <c r="R121" s="96" t="s">
        <v>119</v>
      </c>
      <c r="S121" s="96" t="s">
        <v>120</v>
      </c>
      <c r="T121" s="96" t="s">
        <v>121</v>
      </c>
      <c r="U121" s="96" t="s">
        <v>122</v>
      </c>
      <c r="V121" s="96" t="s">
        <v>123</v>
      </c>
      <c r="W121" s="96" t="s">
        <v>124</v>
      </c>
      <c r="X121" s="96" t="s">
        <v>125</v>
      </c>
      <c r="Y121" s="97" t="s">
        <v>126</v>
      </c>
      <c r="Z121" s="190"/>
      <c r="AA121" s="190"/>
      <c r="AB121" s="190"/>
      <c r="AC121" s="190"/>
      <c r="AD121" s="190"/>
      <c r="AE121" s="190"/>
    </row>
    <row r="122" s="2" customFormat="1" ht="22.8" customHeight="1">
      <c r="A122" s="33"/>
      <c r="B122" s="34"/>
      <c r="C122" s="102" t="s">
        <v>127</v>
      </c>
      <c r="D122" s="35"/>
      <c r="E122" s="35"/>
      <c r="F122" s="35"/>
      <c r="G122" s="35"/>
      <c r="H122" s="35"/>
      <c r="I122" s="35"/>
      <c r="J122" s="35"/>
      <c r="K122" s="196">
        <f>BK122</f>
        <v>183299.14000000001</v>
      </c>
      <c r="L122" s="35"/>
      <c r="M122" s="36"/>
      <c r="N122" s="98"/>
      <c r="O122" s="197"/>
      <c r="P122" s="99"/>
      <c r="Q122" s="198">
        <f>Q123</f>
        <v>88889</v>
      </c>
      <c r="R122" s="198">
        <f>R123</f>
        <v>94410.139999999999</v>
      </c>
      <c r="S122" s="99"/>
      <c r="T122" s="199">
        <f>T123</f>
        <v>54</v>
      </c>
      <c r="U122" s="99"/>
      <c r="V122" s="199">
        <f>V123</f>
        <v>0</v>
      </c>
      <c r="W122" s="99"/>
      <c r="X122" s="199">
        <f>X123</f>
        <v>0</v>
      </c>
      <c r="Y122" s="100"/>
      <c r="Z122" s="33"/>
      <c r="AA122" s="33"/>
      <c r="AB122" s="33"/>
      <c r="AC122" s="33"/>
      <c r="AD122" s="33"/>
      <c r="AE122" s="33"/>
      <c r="AT122" s="14" t="s">
        <v>79</v>
      </c>
      <c r="AU122" s="14" t="s">
        <v>106</v>
      </c>
      <c r="BK122" s="200">
        <f>BK123</f>
        <v>183299.14000000001</v>
      </c>
    </row>
    <row r="123" s="12" customFormat="1" ht="25.92" customHeight="1">
      <c r="A123" s="12"/>
      <c r="B123" s="201"/>
      <c r="C123" s="202"/>
      <c r="D123" s="203" t="s">
        <v>79</v>
      </c>
      <c r="E123" s="204" t="s">
        <v>128</v>
      </c>
      <c r="F123" s="204" t="s">
        <v>129</v>
      </c>
      <c r="G123" s="202"/>
      <c r="H123" s="202"/>
      <c r="I123" s="202"/>
      <c r="J123" s="202"/>
      <c r="K123" s="205">
        <f>BK123</f>
        <v>183299.14000000001</v>
      </c>
      <c r="L123" s="202"/>
      <c r="M123" s="206"/>
      <c r="N123" s="207"/>
      <c r="O123" s="208"/>
      <c r="P123" s="208"/>
      <c r="Q123" s="209">
        <f>Q124+SUM(Q125:Q140)</f>
        <v>88889</v>
      </c>
      <c r="R123" s="209">
        <f>R124+SUM(R125:R140)</f>
        <v>94410.139999999999</v>
      </c>
      <c r="S123" s="208"/>
      <c r="T123" s="210">
        <f>T124+SUM(T125:T140)</f>
        <v>54</v>
      </c>
      <c r="U123" s="208"/>
      <c r="V123" s="210">
        <f>V124+SUM(V125:V140)</f>
        <v>0</v>
      </c>
      <c r="W123" s="208"/>
      <c r="X123" s="210">
        <f>X124+SUM(X125:X140)</f>
        <v>0</v>
      </c>
      <c r="Y123" s="211"/>
      <c r="Z123" s="12"/>
      <c r="AA123" s="12"/>
      <c r="AB123" s="12"/>
      <c r="AC123" s="12"/>
      <c r="AD123" s="12"/>
      <c r="AE123" s="12"/>
      <c r="AR123" s="212" t="s">
        <v>88</v>
      </c>
      <c r="AT123" s="213" t="s">
        <v>79</v>
      </c>
      <c r="AU123" s="213" t="s">
        <v>80</v>
      </c>
      <c r="AY123" s="212" t="s">
        <v>130</v>
      </c>
      <c r="BK123" s="214">
        <f>BK124+SUM(BK125:BK140)</f>
        <v>183299.14000000001</v>
      </c>
    </row>
    <row r="124" s="2" customFormat="1" ht="24.15" customHeight="1">
      <c r="A124" s="33"/>
      <c r="B124" s="34"/>
      <c r="C124" s="215" t="s">
        <v>88</v>
      </c>
      <c r="D124" s="215" t="s">
        <v>131</v>
      </c>
      <c r="E124" s="216" t="s">
        <v>132</v>
      </c>
      <c r="F124" s="217" t="s">
        <v>133</v>
      </c>
      <c r="G124" s="218" t="s">
        <v>134</v>
      </c>
      <c r="H124" s="219">
        <v>1</v>
      </c>
      <c r="I124" s="220">
        <v>0</v>
      </c>
      <c r="J124" s="220">
        <v>7950</v>
      </c>
      <c r="K124" s="220">
        <f>ROUND(P124*H124,2)</f>
        <v>7950</v>
      </c>
      <c r="L124" s="217" t="s">
        <v>1</v>
      </c>
      <c r="M124" s="36"/>
      <c r="N124" s="221" t="s">
        <v>1</v>
      </c>
      <c r="O124" s="222" t="s">
        <v>45</v>
      </c>
      <c r="P124" s="223">
        <f>I124+J124</f>
        <v>7950</v>
      </c>
      <c r="Q124" s="223">
        <f>ROUND(I124*H124,2)</f>
        <v>0</v>
      </c>
      <c r="R124" s="223">
        <f>ROUND(J124*H124,2)</f>
        <v>7950</v>
      </c>
      <c r="S124" s="224">
        <v>0</v>
      </c>
      <c r="T124" s="224">
        <f>S124*H124</f>
        <v>0</v>
      </c>
      <c r="U124" s="224">
        <v>0</v>
      </c>
      <c r="V124" s="224">
        <f>U124*H124</f>
        <v>0</v>
      </c>
      <c r="W124" s="224">
        <v>0</v>
      </c>
      <c r="X124" s="224">
        <f>W124*H124</f>
        <v>0</v>
      </c>
      <c r="Y124" s="225" t="s">
        <v>1</v>
      </c>
      <c r="Z124" s="33"/>
      <c r="AA124" s="33"/>
      <c r="AB124" s="33"/>
      <c r="AC124" s="33"/>
      <c r="AD124" s="33"/>
      <c r="AE124" s="33"/>
      <c r="AR124" s="226" t="s">
        <v>135</v>
      </c>
      <c r="AT124" s="226" t="s">
        <v>131</v>
      </c>
      <c r="AU124" s="226" t="s">
        <v>88</v>
      </c>
      <c r="AY124" s="14" t="s">
        <v>130</v>
      </c>
      <c r="BE124" s="227">
        <f>IF(O124="základní",K124,0)</f>
        <v>0</v>
      </c>
      <c r="BF124" s="227">
        <f>IF(O124="snížená",K124,0)</f>
        <v>0</v>
      </c>
      <c r="BG124" s="227">
        <f>IF(O124="zákl. přenesená",K124,0)</f>
        <v>7950</v>
      </c>
      <c r="BH124" s="227">
        <f>IF(O124="sníž. přenesená",K124,0)</f>
        <v>0</v>
      </c>
      <c r="BI124" s="227">
        <f>IF(O124="nulová",K124,0)</f>
        <v>0</v>
      </c>
      <c r="BJ124" s="14" t="s">
        <v>136</v>
      </c>
      <c r="BK124" s="227">
        <f>ROUND(P124*H124,2)</f>
        <v>7950</v>
      </c>
      <c r="BL124" s="14" t="s">
        <v>135</v>
      </c>
      <c r="BM124" s="226" t="s">
        <v>137</v>
      </c>
    </row>
    <row r="125" s="2" customFormat="1">
      <c r="A125" s="33"/>
      <c r="B125" s="34"/>
      <c r="C125" s="35"/>
      <c r="D125" s="228" t="s">
        <v>138</v>
      </c>
      <c r="E125" s="35"/>
      <c r="F125" s="229" t="s">
        <v>133</v>
      </c>
      <c r="G125" s="35"/>
      <c r="H125" s="35"/>
      <c r="I125" s="35"/>
      <c r="J125" s="35"/>
      <c r="K125" s="35"/>
      <c r="L125" s="35"/>
      <c r="M125" s="36"/>
      <c r="N125" s="230"/>
      <c r="O125" s="231"/>
      <c r="P125" s="86"/>
      <c r="Q125" s="86"/>
      <c r="R125" s="86"/>
      <c r="S125" s="86"/>
      <c r="T125" s="86"/>
      <c r="U125" s="86"/>
      <c r="V125" s="86"/>
      <c r="W125" s="86"/>
      <c r="X125" s="86"/>
      <c r="Y125" s="87"/>
      <c r="Z125" s="33"/>
      <c r="AA125" s="33"/>
      <c r="AB125" s="33"/>
      <c r="AC125" s="33"/>
      <c r="AD125" s="33"/>
      <c r="AE125" s="33"/>
      <c r="AT125" s="14" t="s">
        <v>138</v>
      </c>
      <c r="AU125" s="14" t="s">
        <v>88</v>
      </c>
    </row>
    <row r="126" s="2" customFormat="1" ht="14.4" customHeight="1">
      <c r="A126" s="33"/>
      <c r="B126" s="34"/>
      <c r="C126" s="215" t="s">
        <v>90</v>
      </c>
      <c r="D126" s="215" t="s">
        <v>131</v>
      </c>
      <c r="E126" s="216" t="s">
        <v>139</v>
      </c>
      <c r="F126" s="217" t="s">
        <v>140</v>
      </c>
      <c r="G126" s="218" t="s">
        <v>134</v>
      </c>
      <c r="H126" s="219">
        <v>1</v>
      </c>
      <c r="I126" s="220">
        <v>0</v>
      </c>
      <c r="J126" s="220">
        <v>5570</v>
      </c>
      <c r="K126" s="220">
        <f>ROUND(P126*H126,2)</f>
        <v>5570</v>
      </c>
      <c r="L126" s="217" t="s">
        <v>1</v>
      </c>
      <c r="M126" s="36"/>
      <c r="N126" s="221" t="s">
        <v>1</v>
      </c>
      <c r="O126" s="222" t="s">
        <v>45</v>
      </c>
      <c r="P126" s="223">
        <f>I126+J126</f>
        <v>5570</v>
      </c>
      <c r="Q126" s="223">
        <f>ROUND(I126*H126,2)</f>
        <v>0</v>
      </c>
      <c r="R126" s="223">
        <f>ROUND(J126*H126,2)</f>
        <v>5570</v>
      </c>
      <c r="S126" s="224">
        <v>0</v>
      </c>
      <c r="T126" s="224">
        <f>S126*H126</f>
        <v>0</v>
      </c>
      <c r="U126" s="224">
        <v>0</v>
      </c>
      <c r="V126" s="224">
        <f>U126*H126</f>
        <v>0</v>
      </c>
      <c r="W126" s="224">
        <v>0</v>
      </c>
      <c r="X126" s="224">
        <f>W126*H126</f>
        <v>0</v>
      </c>
      <c r="Y126" s="225" t="s">
        <v>1</v>
      </c>
      <c r="Z126" s="33"/>
      <c r="AA126" s="33"/>
      <c r="AB126" s="33"/>
      <c r="AC126" s="33"/>
      <c r="AD126" s="33"/>
      <c r="AE126" s="33"/>
      <c r="AR126" s="226" t="s">
        <v>135</v>
      </c>
      <c r="AT126" s="226" t="s">
        <v>131</v>
      </c>
      <c r="AU126" s="226" t="s">
        <v>88</v>
      </c>
      <c r="AY126" s="14" t="s">
        <v>130</v>
      </c>
      <c r="BE126" s="227">
        <f>IF(O126="základní",K126,0)</f>
        <v>0</v>
      </c>
      <c r="BF126" s="227">
        <f>IF(O126="snížená",K126,0)</f>
        <v>0</v>
      </c>
      <c r="BG126" s="227">
        <f>IF(O126="zákl. přenesená",K126,0)</f>
        <v>5570</v>
      </c>
      <c r="BH126" s="227">
        <f>IF(O126="sníž. přenesená",K126,0)</f>
        <v>0</v>
      </c>
      <c r="BI126" s="227">
        <f>IF(O126="nulová",K126,0)</f>
        <v>0</v>
      </c>
      <c r="BJ126" s="14" t="s">
        <v>136</v>
      </c>
      <c r="BK126" s="227">
        <f>ROUND(P126*H126,2)</f>
        <v>5570</v>
      </c>
      <c r="BL126" s="14" t="s">
        <v>135</v>
      </c>
      <c r="BM126" s="226" t="s">
        <v>141</v>
      </c>
    </row>
    <row r="127" s="2" customFormat="1">
      <c r="A127" s="33"/>
      <c r="B127" s="34"/>
      <c r="C127" s="35"/>
      <c r="D127" s="228" t="s">
        <v>138</v>
      </c>
      <c r="E127" s="35"/>
      <c r="F127" s="229" t="s">
        <v>140</v>
      </c>
      <c r="G127" s="35"/>
      <c r="H127" s="35"/>
      <c r="I127" s="35"/>
      <c r="J127" s="35"/>
      <c r="K127" s="35"/>
      <c r="L127" s="35"/>
      <c r="M127" s="36"/>
      <c r="N127" s="230"/>
      <c r="O127" s="231"/>
      <c r="P127" s="86"/>
      <c r="Q127" s="86"/>
      <c r="R127" s="86"/>
      <c r="S127" s="86"/>
      <c r="T127" s="86"/>
      <c r="U127" s="86"/>
      <c r="V127" s="86"/>
      <c r="W127" s="86"/>
      <c r="X127" s="86"/>
      <c r="Y127" s="87"/>
      <c r="Z127" s="33"/>
      <c r="AA127" s="33"/>
      <c r="AB127" s="33"/>
      <c r="AC127" s="33"/>
      <c r="AD127" s="33"/>
      <c r="AE127" s="33"/>
      <c r="AT127" s="14" t="s">
        <v>138</v>
      </c>
      <c r="AU127" s="14" t="s">
        <v>88</v>
      </c>
    </row>
    <row r="128" s="2" customFormat="1" ht="24.15" customHeight="1">
      <c r="A128" s="33"/>
      <c r="B128" s="34"/>
      <c r="C128" s="232" t="s">
        <v>142</v>
      </c>
      <c r="D128" s="232" t="s">
        <v>143</v>
      </c>
      <c r="E128" s="233" t="s">
        <v>144</v>
      </c>
      <c r="F128" s="234" t="s">
        <v>145</v>
      </c>
      <c r="G128" s="235" t="s">
        <v>134</v>
      </c>
      <c r="H128" s="236">
        <v>1</v>
      </c>
      <c r="I128" s="237">
        <v>88889</v>
      </c>
      <c r="J128" s="238"/>
      <c r="K128" s="237">
        <f>ROUND(P128*H128,2)</f>
        <v>88889</v>
      </c>
      <c r="L128" s="234" t="s">
        <v>1</v>
      </c>
      <c r="M128" s="239"/>
      <c r="N128" s="240" t="s">
        <v>1</v>
      </c>
      <c r="O128" s="222" t="s">
        <v>45</v>
      </c>
      <c r="P128" s="223">
        <f>I128+J128</f>
        <v>88889</v>
      </c>
      <c r="Q128" s="223">
        <f>ROUND(I128*H128,2)</f>
        <v>88889</v>
      </c>
      <c r="R128" s="223">
        <f>ROUND(J128*H128,2)</f>
        <v>0</v>
      </c>
      <c r="S128" s="224">
        <v>0</v>
      </c>
      <c r="T128" s="224">
        <f>S128*H128</f>
        <v>0</v>
      </c>
      <c r="U128" s="224">
        <v>0</v>
      </c>
      <c r="V128" s="224">
        <f>U128*H128</f>
        <v>0</v>
      </c>
      <c r="W128" s="224">
        <v>0</v>
      </c>
      <c r="X128" s="224">
        <f>W128*H128</f>
        <v>0</v>
      </c>
      <c r="Y128" s="225" t="s">
        <v>1</v>
      </c>
      <c r="Z128" s="33"/>
      <c r="AA128" s="33"/>
      <c r="AB128" s="33"/>
      <c r="AC128" s="33"/>
      <c r="AD128" s="33"/>
      <c r="AE128" s="33"/>
      <c r="AR128" s="226" t="s">
        <v>146</v>
      </c>
      <c r="AT128" s="226" t="s">
        <v>143</v>
      </c>
      <c r="AU128" s="226" t="s">
        <v>88</v>
      </c>
      <c r="AY128" s="14" t="s">
        <v>130</v>
      </c>
      <c r="BE128" s="227">
        <f>IF(O128="základní",K128,0)</f>
        <v>0</v>
      </c>
      <c r="BF128" s="227">
        <f>IF(O128="snížená",K128,0)</f>
        <v>0</v>
      </c>
      <c r="BG128" s="227">
        <f>IF(O128="zákl. přenesená",K128,0)</f>
        <v>88889</v>
      </c>
      <c r="BH128" s="227">
        <f>IF(O128="sníž. přenesená",K128,0)</f>
        <v>0</v>
      </c>
      <c r="BI128" s="227">
        <f>IF(O128="nulová",K128,0)</f>
        <v>0</v>
      </c>
      <c r="BJ128" s="14" t="s">
        <v>136</v>
      </c>
      <c r="BK128" s="227">
        <f>ROUND(P128*H128,2)</f>
        <v>88889</v>
      </c>
      <c r="BL128" s="14" t="s">
        <v>136</v>
      </c>
      <c r="BM128" s="226" t="s">
        <v>147</v>
      </c>
    </row>
    <row r="129" s="2" customFormat="1">
      <c r="A129" s="33"/>
      <c r="B129" s="34"/>
      <c r="C129" s="35"/>
      <c r="D129" s="228" t="s">
        <v>138</v>
      </c>
      <c r="E129" s="35"/>
      <c r="F129" s="229" t="s">
        <v>145</v>
      </c>
      <c r="G129" s="35"/>
      <c r="H129" s="35"/>
      <c r="I129" s="35"/>
      <c r="J129" s="35"/>
      <c r="K129" s="35"/>
      <c r="L129" s="35"/>
      <c r="M129" s="36"/>
      <c r="N129" s="230"/>
      <c r="O129" s="231"/>
      <c r="P129" s="86"/>
      <c r="Q129" s="86"/>
      <c r="R129" s="86"/>
      <c r="S129" s="86"/>
      <c r="T129" s="86"/>
      <c r="U129" s="86"/>
      <c r="V129" s="86"/>
      <c r="W129" s="86"/>
      <c r="X129" s="86"/>
      <c r="Y129" s="87"/>
      <c r="Z129" s="33"/>
      <c r="AA129" s="33"/>
      <c r="AB129" s="33"/>
      <c r="AC129" s="33"/>
      <c r="AD129" s="33"/>
      <c r="AE129" s="33"/>
      <c r="AT129" s="14" t="s">
        <v>138</v>
      </c>
      <c r="AU129" s="14" t="s">
        <v>88</v>
      </c>
    </row>
    <row r="130" s="2" customFormat="1" ht="24.15" customHeight="1">
      <c r="A130" s="33"/>
      <c r="B130" s="34"/>
      <c r="C130" s="215" t="s">
        <v>136</v>
      </c>
      <c r="D130" s="215" t="s">
        <v>131</v>
      </c>
      <c r="E130" s="216" t="s">
        <v>148</v>
      </c>
      <c r="F130" s="217" t="s">
        <v>149</v>
      </c>
      <c r="G130" s="218" t="s">
        <v>134</v>
      </c>
      <c r="H130" s="219">
        <v>1</v>
      </c>
      <c r="I130" s="220">
        <v>0</v>
      </c>
      <c r="J130" s="220">
        <v>22700</v>
      </c>
      <c r="K130" s="220">
        <f>ROUND(P130*H130,2)</f>
        <v>22700</v>
      </c>
      <c r="L130" s="217" t="s">
        <v>1</v>
      </c>
      <c r="M130" s="36"/>
      <c r="N130" s="221" t="s">
        <v>1</v>
      </c>
      <c r="O130" s="222" t="s">
        <v>45</v>
      </c>
      <c r="P130" s="223">
        <f>I130+J130</f>
        <v>22700</v>
      </c>
      <c r="Q130" s="223">
        <f>ROUND(I130*H130,2)</f>
        <v>0</v>
      </c>
      <c r="R130" s="223">
        <f>ROUND(J130*H130,2)</f>
        <v>22700</v>
      </c>
      <c r="S130" s="224">
        <v>0</v>
      </c>
      <c r="T130" s="224">
        <f>S130*H130</f>
        <v>0</v>
      </c>
      <c r="U130" s="224">
        <v>0</v>
      </c>
      <c r="V130" s="224">
        <f>U130*H130</f>
        <v>0</v>
      </c>
      <c r="W130" s="224">
        <v>0</v>
      </c>
      <c r="X130" s="224">
        <f>W130*H130</f>
        <v>0</v>
      </c>
      <c r="Y130" s="225" t="s">
        <v>1</v>
      </c>
      <c r="Z130" s="33"/>
      <c r="AA130" s="33"/>
      <c r="AB130" s="33"/>
      <c r="AC130" s="33"/>
      <c r="AD130" s="33"/>
      <c r="AE130" s="33"/>
      <c r="AR130" s="226" t="s">
        <v>135</v>
      </c>
      <c r="AT130" s="226" t="s">
        <v>131</v>
      </c>
      <c r="AU130" s="226" t="s">
        <v>88</v>
      </c>
      <c r="AY130" s="14" t="s">
        <v>130</v>
      </c>
      <c r="BE130" s="227">
        <f>IF(O130="základní",K130,0)</f>
        <v>0</v>
      </c>
      <c r="BF130" s="227">
        <f>IF(O130="snížená",K130,0)</f>
        <v>0</v>
      </c>
      <c r="BG130" s="227">
        <f>IF(O130="zákl. přenesená",K130,0)</f>
        <v>22700</v>
      </c>
      <c r="BH130" s="227">
        <f>IF(O130="sníž. přenesená",K130,0)</f>
        <v>0</v>
      </c>
      <c r="BI130" s="227">
        <f>IF(O130="nulová",K130,0)</f>
        <v>0</v>
      </c>
      <c r="BJ130" s="14" t="s">
        <v>136</v>
      </c>
      <c r="BK130" s="227">
        <f>ROUND(P130*H130,2)</f>
        <v>22700</v>
      </c>
      <c r="BL130" s="14" t="s">
        <v>135</v>
      </c>
      <c r="BM130" s="226" t="s">
        <v>150</v>
      </c>
    </row>
    <row r="131" s="2" customFormat="1">
      <c r="A131" s="33"/>
      <c r="B131" s="34"/>
      <c r="C131" s="35"/>
      <c r="D131" s="228" t="s">
        <v>138</v>
      </c>
      <c r="E131" s="35"/>
      <c r="F131" s="229" t="s">
        <v>149</v>
      </c>
      <c r="G131" s="35"/>
      <c r="H131" s="35"/>
      <c r="I131" s="35"/>
      <c r="J131" s="35"/>
      <c r="K131" s="35"/>
      <c r="L131" s="35"/>
      <c r="M131" s="36"/>
      <c r="N131" s="230"/>
      <c r="O131" s="231"/>
      <c r="P131" s="86"/>
      <c r="Q131" s="86"/>
      <c r="R131" s="86"/>
      <c r="S131" s="86"/>
      <c r="T131" s="86"/>
      <c r="U131" s="86"/>
      <c r="V131" s="86"/>
      <c r="W131" s="86"/>
      <c r="X131" s="86"/>
      <c r="Y131" s="87"/>
      <c r="Z131" s="33"/>
      <c r="AA131" s="33"/>
      <c r="AB131" s="33"/>
      <c r="AC131" s="33"/>
      <c r="AD131" s="33"/>
      <c r="AE131" s="33"/>
      <c r="AT131" s="14" t="s">
        <v>138</v>
      </c>
      <c r="AU131" s="14" t="s">
        <v>88</v>
      </c>
    </row>
    <row r="132" s="2" customFormat="1" ht="37.8" customHeight="1">
      <c r="A132" s="33"/>
      <c r="B132" s="34"/>
      <c r="C132" s="215" t="s">
        <v>151</v>
      </c>
      <c r="D132" s="215" t="s">
        <v>131</v>
      </c>
      <c r="E132" s="216" t="s">
        <v>152</v>
      </c>
      <c r="F132" s="217" t="s">
        <v>153</v>
      </c>
      <c r="G132" s="218" t="s">
        <v>134</v>
      </c>
      <c r="H132" s="219">
        <v>1</v>
      </c>
      <c r="I132" s="220">
        <v>0</v>
      </c>
      <c r="J132" s="220">
        <v>8140</v>
      </c>
      <c r="K132" s="220">
        <f>ROUND(P132*H132,2)</f>
        <v>8140</v>
      </c>
      <c r="L132" s="217" t="s">
        <v>1</v>
      </c>
      <c r="M132" s="36"/>
      <c r="N132" s="221" t="s">
        <v>1</v>
      </c>
      <c r="O132" s="222" t="s">
        <v>45</v>
      </c>
      <c r="P132" s="223">
        <f>I132+J132</f>
        <v>8140</v>
      </c>
      <c r="Q132" s="223">
        <f>ROUND(I132*H132,2)</f>
        <v>0</v>
      </c>
      <c r="R132" s="223">
        <f>ROUND(J132*H132,2)</f>
        <v>8140</v>
      </c>
      <c r="S132" s="224">
        <v>0</v>
      </c>
      <c r="T132" s="224">
        <f>S132*H132</f>
        <v>0</v>
      </c>
      <c r="U132" s="224">
        <v>0</v>
      </c>
      <c r="V132" s="224">
        <f>U132*H132</f>
        <v>0</v>
      </c>
      <c r="W132" s="224">
        <v>0</v>
      </c>
      <c r="X132" s="224">
        <f>W132*H132</f>
        <v>0</v>
      </c>
      <c r="Y132" s="225" t="s">
        <v>1</v>
      </c>
      <c r="Z132" s="33"/>
      <c r="AA132" s="33"/>
      <c r="AB132" s="33"/>
      <c r="AC132" s="33"/>
      <c r="AD132" s="33"/>
      <c r="AE132" s="33"/>
      <c r="AR132" s="226" t="s">
        <v>135</v>
      </c>
      <c r="AT132" s="226" t="s">
        <v>131</v>
      </c>
      <c r="AU132" s="226" t="s">
        <v>88</v>
      </c>
      <c r="AY132" s="14" t="s">
        <v>130</v>
      </c>
      <c r="BE132" s="227">
        <f>IF(O132="základní",K132,0)</f>
        <v>0</v>
      </c>
      <c r="BF132" s="227">
        <f>IF(O132="snížená",K132,0)</f>
        <v>0</v>
      </c>
      <c r="BG132" s="227">
        <f>IF(O132="zákl. přenesená",K132,0)</f>
        <v>8140</v>
      </c>
      <c r="BH132" s="227">
        <f>IF(O132="sníž. přenesená",K132,0)</f>
        <v>0</v>
      </c>
      <c r="BI132" s="227">
        <f>IF(O132="nulová",K132,0)</f>
        <v>0</v>
      </c>
      <c r="BJ132" s="14" t="s">
        <v>136</v>
      </c>
      <c r="BK132" s="227">
        <f>ROUND(P132*H132,2)</f>
        <v>8140</v>
      </c>
      <c r="BL132" s="14" t="s">
        <v>135</v>
      </c>
      <c r="BM132" s="226" t="s">
        <v>154</v>
      </c>
    </row>
    <row r="133" s="2" customFormat="1">
      <c r="A133" s="33"/>
      <c r="B133" s="34"/>
      <c r="C133" s="35"/>
      <c r="D133" s="228" t="s">
        <v>138</v>
      </c>
      <c r="E133" s="35"/>
      <c r="F133" s="229" t="s">
        <v>153</v>
      </c>
      <c r="G133" s="35"/>
      <c r="H133" s="35"/>
      <c r="I133" s="35"/>
      <c r="J133" s="35"/>
      <c r="K133" s="35"/>
      <c r="L133" s="35"/>
      <c r="M133" s="36"/>
      <c r="N133" s="230"/>
      <c r="O133" s="231"/>
      <c r="P133" s="86"/>
      <c r="Q133" s="86"/>
      <c r="R133" s="86"/>
      <c r="S133" s="86"/>
      <c r="T133" s="86"/>
      <c r="U133" s="86"/>
      <c r="V133" s="86"/>
      <c r="W133" s="86"/>
      <c r="X133" s="86"/>
      <c r="Y133" s="87"/>
      <c r="Z133" s="33"/>
      <c r="AA133" s="33"/>
      <c r="AB133" s="33"/>
      <c r="AC133" s="33"/>
      <c r="AD133" s="33"/>
      <c r="AE133" s="33"/>
      <c r="AT133" s="14" t="s">
        <v>138</v>
      </c>
      <c r="AU133" s="14" t="s">
        <v>88</v>
      </c>
    </row>
    <row r="134" s="2" customFormat="1" ht="24.15" customHeight="1">
      <c r="A134" s="33"/>
      <c r="B134" s="34"/>
      <c r="C134" s="215" t="s">
        <v>155</v>
      </c>
      <c r="D134" s="215" t="s">
        <v>131</v>
      </c>
      <c r="E134" s="216" t="s">
        <v>156</v>
      </c>
      <c r="F134" s="217" t="s">
        <v>157</v>
      </c>
      <c r="G134" s="218" t="s">
        <v>134</v>
      </c>
      <c r="H134" s="219">
        <v>1</v>
      </c>
      <c r="I134" s="220">
        <v>0</v>
      </c>
      <c r="J134" s="220">
        <v>2510</v>
      </c>
      <c r="K134" s="220">
        <f>ROUND(P134*H134,2)</f>
        <v>2510</v>
      </c>
      <c r="L134" s="217" t="s">
        <v>1</v>
      </c>
      <c r="M134" s="36"/>
      <c r="N134" s="221" t="s">
        <v>1</v>
      </c>
      <c r="O134" s="222" t="s">
        <v>45</v>
      </c>
      <c r="P134" s="223">
        <f>I134+J134</f>
        <v>2510</v>
      </c>
      <c r="Q134" s="223">
        <f>ROUND(I134*H134,2)</f>
        <v>0</v>
      </c>
      <c r="R134" s="223">
        <f>ROUND(J134*H134,2)</f>
        <v>2510</v>
      </c>
      <c r="S134" s="224">
        <v>0</v>
      </c>
      <c r="T134" s="224">
        <f>S134*H134</f>
        <v>0</v>
      </c>
      <c r="U134" s="224">
        <v>0</v>
      </c>
      <c r="V134" s="224">
        <f>U134*H134</f>
        <v>0</v>
      </c>
      <c r="W134" s="224">
        <v>0</v>
      </c>
      <c r="X134" s="224">
        <f>W134*H134</f>
        <v>0</v>
      </c>
      <c r="Y134" s="225" t="s">
        <v>1</v>
      </c>
      <c r="Z134" s="33"/>
      <c r="AA134" s="33"/>
      <c r="AB134" s="33"/>
      <c r="AC134" s="33"/>
      <c r="AD134" s="33"/>
      <c r="AE134" s="33"/>
      <c r="AR134" s="226" t="s">
        <v>135</v>
      </c>
      <c r="AT134" s="226" t="s">
        <v>131</v>
      </c>
      <c r="AU134" s="226" t="s">
        <v>88</v>
      </c>
      <c r="AY134" s="14" t="s">
        <v>130</v>
      </c>
      <c r="BE134" s="227">
        <f>IF(O134="základní",K134,0)</f>
        <v>0</v>
      </c>
      <c r="BF134" s="227">
        <f>IF(O134="snížená",K134,0)</f>
        <v>0</v>
      </c>
      <c r="BG134" s="227">
        <f>IF(O134="zákl. přenesená",K134,0)</f>
        <v>2510</v>
      </c>
      <c r="BH134" s="227">
        <f>IF(O134="sníž. přenesená",K134,0)</f>
        <v>0</v>
      </c>
      <c r="BI134" s="227">
        <f>IF(O134="nulová",K134,0)</f>
        <v>0</v>
      </c>
      <c r="BJ134" s="14" t="s">
        <v>136</v>
      </c>
      <c r="BK134" s="227">
        <f>ROUND(P134*H134,2)</f>
        <v>2510</v>
      </c>
      <c r="BL134" s="14" t="s">
        <v>135</v>
      </c>
      <c r="BM134" s="226" t="s">
        <v>158</v>
      </c>
    </row>
    <row r="135" s="2" customFormat="1">
      <c r="A135" s="33"/>
      <c r="B135" s="34"/>
      <c r="C135" s="35"/>
      <c r="D135" s="228" t="s">
        <v>138</v>
      </c>
      <c r="E135" s="35"/>
      <c r="F135" s="229" t="s">
        <v>157</v>
      </c>
      <c r="G135" s="35"/>
      <c r="H135" s="35"/>
      <c r="I135" s="35"/>
      <c r="J135" s="35"/>
      <c r="K135" s="35"/>
      <c r="L135" s="35"/>
      <c r="M135" s="36"/>
      <c r="N135" s="230"/>
      <c r="O135" s="231"/>
      <c r="P135" s="86"/>
      <c r="Q135" s="86"/>
      <c r="R135" s="86"/>
      <c r="S135" s="86"/>
      <c r="T135" s="86"/>
      <c r="U135" s="86"/>
      <c r="V135" s="86"/>
      <c r="W135" s="86"/>
      <c r="X135" s="86"/>
      <c r="Y135" s="87"/>
      <c r="Z135" s="33"/>
      <c r="AA135" s="33"/>
      <c r="AB135" s="33"/>
      <c r="AC135" s="33"/>
      <c r="AD135" s="33"/>
      <c r="AE135" s="33"/>
      <c r="AT135" s="14" t="s">
        <v>138</v>
      </c>
      <c r="AU135" s="14" t="s">
        <v>88</v>
      </c>
    </row>
    <row r="136" s="2" customFormat="1" ht="24.15" customHeight="1">
      <c r="A136" s="33"/>
      <c r="B136" s="34"/>
      <c r="C136" s="215" t="s">
        <v>159</v>
      </c>
      <c r="D136" s="215" t="s">
        <v>131</v>
      </c>
      <c r="E136" s="216" t="s">
        <v>160</v>
      </c>
      <c r="F136" s="217" t="s">
        <v>161</v>
      </c>
      <c r="G136" s="218" t="s">
        <v>134</v>
      </c>
      <c r="H136" s="219">
        <v>1</v>
      </c>
      <c r="I136" s="220">
        <v>0</v>
      </c>
      <c r="J136" s="220">
        <v>631</v>
      </c>
      <c r="K136" s="220">
        <f>ROUND(P136*H136,2)</f>
        <v>631</v>
      </c>
      <c r="L136" s="217" t="s">
        <v>1</v>
      </c>
      <c r="M136" s="36"/>
      <c r="N136" s="221" t="s">
        <v>1</v>
      </c>
      <c r="O136" s="222" t="s">
        <v>45</v>
      </c>
      <c r="P136" s="223">
        <f>I136+J136</f>
        <v>631</v>
      </c>
      <c r="Q136" s="223">
        <f>ROUND(I136*H136,2)</f>
        <v>0</v>
      </c>
      <c r="R136" s="223">
        <f>ROUND(J136*H136,2)</f>
        <v>631</v>
      </c>
      <c r="S136" s="224">
        <v>0</v>
      </c>
      <c r="T136" s="224">
        <f>S136*H136</f>
        <v>0</v>
      </c>
      <c r="U136" s="224">
        <v>0</v>
      </c>
      <c r="V136" s="224">
        <f>U136*H136</f>
        <v>0</v>
      </c>
      <c r="W136" s="224">
        <v>0</v>
      </c>
      <c r="X136" s="224">
        <f>W136*H136</f>
        <v>0</v>
      </c>
      <c r="Y136" s="225" t="s">
        <v>1</v>
      </c>
      <c r="Z136" s="33"/>
      <c r="AA136" s="33"/>
      <c r="AB136" s="33"/>
      <c r="AC136" s="33"/>
      <c r="AD136" s="33"/>
      <c r="AE136" s="33"/>
      <c r="AR136" s="226" t="s">
        <v>135</v>
      </c>
      <c r="AT136" s="226" t="s">
        <v>131</v>
      </c>
      <c r="AU136" s="226" t="s">
        <v>88</v>
      </c>
      <c r="AY136" s="14" t="s">
        <v>130</v>
      </c>
      <c r="BE136" s="227">
        <f>IF(O136="základní",K136,0)</f>
        <v>0</v>
      </c>
      <c r="BF136" s="227">
        <f>IF(O136="snížená",K136,0)</f>
        <v>0</v>
      </c>
      <c r="BG136" s="227">
        <f>IF(O136="zákl. přenesená",K136,0)</f>
        <v>631</v>
      </c>
      <c r="BH136" s="227">
        <f>IF(O136="sníž. přenesená",K136,0)</f>
        <v>0</v>
      </c>
      <c r="BI136" s="227">
        <f>IF(O136="nulová",K136,0)</f>
        <v>0</v>
      </c>
      <c r="BJ136" s="14" t="s">
        <v>136</v>
      </c>
      <c r="BK136" s="227">
        <f>ROUND(P136*H136,2)</f>
        <v>631</v>
      </c>
      <c r="BL136" s="14" t="s">
        <v>135</v>
      </c>
      <c r="BM136" s="226" t="s">
        <v>162</v>
      </c>
    </row>
    <row r="137" s="2" customFormat="1">
      <c r="A137" s="33"/>
      <c r="B137" s="34"/>
      <c r="C137" s="35"/>
      <c r="D137" s="228" t="s">
        <v>138</v>
      </c>
      <c r="E137" s="35"/>
      <c r="F137" s="229" t="s">
        <v>161</v>
      </c>
      <c r="G137" s="35"/>
      <c r="H137" s="35"/>
      <c r="I137" s="35"/>
      <c r="J137" s="35"/>
      <c r="K137" s="35"/>
      <c r="L137" s="35"/>
      <c r="M137" s="36"/>
      <c r="N137" s="230"/>
      <c r="O137" s="231"/>
      <c r="P137" s="86"/>
      <c r="Q137" s="86"/>
      <c r="R137" s="86"/>
      <c r="S137" s="86"/>
      <c r="T137" s="86"/>
      <c r="U137" s="86"/>
      <c r="V137" s="86"/>
      <c r="W137" s="86"/>
      <c r="X137" s="86"/>
      <c r="Y137" s="87"/>
      <c r="Z137" s="33"/>
      <c r="AA137" s="33"/>
      <c r="AB137" s="33"/>
      <c r="AC137" s="33"/>
      <c r="AD137" s="33"/>
      <c r="AE137" s="33"/>
      <c r="AT137" s="14" t="s">
        <v>138</v>
      </c>
      <c r="AU137" s="14" t="s">
        <v>88</v>
      </c>
    </row>
    <row r="138" s="2" customFormat="1" ht="24.15" customHeight="1">
      <c r="A138" s="33"/>
      <c r="B138" s="34"/>
      <c r="C138" s="215" t="s">
        <v>146</v>
      </c>
      <c r="D138" s="215" t="s">
        <v>131</v>
      </c>
      <c r="E138" s="216" t="s">
        <v>163</v>
      </c>
      <c r="F138" s="217" t="s">
        <v>164</v>
      </c>
      <c r="G138" s="218" t="s">
        <v>134</v>
      </c>
      <c r="H138" s="219">
        <v>1</v>
      </c>
      <c r="I138" s="220">
        <v>0</v>
      </c>
      <c r="J138" s="220">
        <v>5930</v>
      </c>
      <c r="K138" s="220">
        <f>ROUND(P138*H138,2)</f>
        <v>5930</v>
      </c>
      <c r="L138" s="217" t="s">
        <v>1</v>
      </c>
      <c r="M138" s="36"/>
      <c r="N138" s="221" t="s">
        <v>1</v>
      </c>
      <c r="O138" s="222" t="s">
        <v>45</v>
      </c>
      <c r="P138" s="223">
        <f>I138+J138</f>
        <v>5930</v>
      </c>
      <c r="Q138" s="223">
        <f>ROUND(I138*H138,2)</f>
        <v>0</v>
      </c>
      <c r="R138" s="223">
        <f>ROUND(J138*H138,2)</f>
        <v>5930</v>
      </c>
      <c r="S138" s="224">
        <v>0</v>
      </c>
      <c r="T138" s="224">
        <f>S138*H138</f>
        <v>0</v>
      </c>
      <c r="U138" s="224">
        <v>0</v>
      </c>
      <c r="V138" s="224">
        <f>U138*H138</f>
        <v>0</v>
      </c>
      <c r="W138" s="224">
        <v>0</v>
      </c>
      <c r="X138" s="224">
        <f>W138*H138</f>
        <v>0</v>
      </c>
      <c r="Y138" s="225" t="s">
        <v>1</v>
      </c>
      <c r="Z138" s="33"/>
      <c r="AA138" s="33"/>
      <c r="AB138" s="33"/>
      <c r="AC138" s="33"/>
      <c r="AD138" s="33"/>
      <c r="AE138" s="33"/>
      <c r="AR138" s="226" t="s">
        <v>135</v>
      </c>
      <c r="AT138" s="226" t="s">
        <v>131</v>
      </c>
      <c r="AU138" s="226" t="s">
        <v>88</v>
      </c>
      <c r="AY138" s="14" t="s">
        <v>130</v>
      </c>
      <c r="BE138" s="227">
        <f>IF(O138="základní",K138,0)</f>
        <v>0</v>
      </c>
      <c r="BF138" s="227">
        <f>IF(O138="snížená",K138,0)</f>
        <v>0</v>
      </c>
      <c r="BG138" s="227">
        <f>IF(O138="zákl. přenesená",K138,0)</f>
        <v>5930</v>
      </c>
      <c r="BH138" s="227">
        <f>IF(O138="sníž. přenesená",K138,0)</f>
        <v>0</v>
      </c>
      <c r="BI138" s="227">
        <f>IF(O138="nulová",K138,0)</f>
        <v>0</v>
      </c>
      <c r="BJ138" s="14" t="s">
        <v>136</v>
      </c>
      <c r="BK138" s="227">
        <f>ROUND(P138*H138,2)</f>
        <v>5930</v>
      </c>
      <c r="BL138" s="14" t="s">
        <v>135</v>
      </c>
      <c r="BM138" s="226" t="s">
        <v>165</v>
      </c>
    </row>
    <row r="139" s="2" customFormat="1">
      <c r="A139" s="33"/>
      <c r="B139" s="34"/>
      <c r="C139" s="35"/>
      <c r="D139" s="228" t="s">
        <v>138</v>
      </c>
      <c r="E139" s="35"/>
      <c r="F139" s="229" t="s">
        <v>164</v>
      </c>
      <c r="G139" s="35"/>
      <c r="H139" s="35"/>
      <c r="I139" s="35"/>
      <c r="J139" s="35"/>
      <c r="K139" s="35"/>
      <c r="L139" s="35"/>
      <c r="M139" s="36"/>
      <c r="N139" s="230"/>
      <c r="O139" s="231"/>
      <c r="P139" s="86"/>
      <c r="Q139" s="86"/>
      <c r="R139" s="86"/>
      <c r="S139" s="86"/>
      <c r="T139" s="86"/>
      <c r="U139" s="86"/>
      <c r="V139" s="86"/>
      <c r="W139" s="86"/>
      <c r="X139" s="86"/>
      <c r="Y139" s="87"/>
      <c r="Z139" s="33"/>
      <c r="AA139" s="33"/>
      <c r="AB139" s="33"/>
      <c r="AC139" s="33"/>
      <c r="AD139" s="33"/>
      <c r="AE139" s="33"/>
      <c r="AT139" s="14" t="s">
        <v>138</v>
      </c>
      <c r="AU139" s="14" t="s">
        <v>88</v>
      </c>
    </row>
    <row r="140" s="12" customFormat="1" ht="22.8" customHeight="1">
      <c r="A140" s="12"/>
      <c r="B140" s="201"/>
      <c r="C140" s="202"/>
      <c r="D140" s="203" t="s">
        <v>79</v>
      </c>
      <c r="E140" s="241" t="s">
        <v>166</v>
      </c>
      <c r="F140" s="241" t="s">
        <v>167</v>
      </c>
      <c r="G140" s="202"/>
      <c r="H140" s="202"/>
      <c r="I140" s="202"/>
      <c r="J140" s="202"/>
      <c r="K140" s="242">
        <f>BK140</f>
        <v>40979.139999999999</v>
      </c>
      <c r="L140" s="202"/>
      <c r="M140" s="206"/>
      <c r="N140" s="207"/>
      <c r="O140" s="208"/>
      <c r="P140" s="208"/>
      <c r="Q140" s="209">
        <f>SUM(Q141:Q147)</f>
        <v>0</v>
      </c>
      <c r="R140" s="209">
        <f>SUM(R141:R147)</f>
        <v>40979.139999999999</v>
      </c>
      <c r="S140" s="208"/>
      <c r="T140" s="210">
        <f>SUM(T141:T147)</f>
        <v>54</v>
      </c>
      <c r="U140" s="208"/>
      <c r="V140" s="210">
        <f>SUM(V141:V147)</f>
        <v>0</v>
      </c>
      <c r="W140" s="208"/>
      <c r="X140" s="210">
        <f>SUM(X141:X147)</f>
        <v>0</v>
      </c>
      <c r="Y140" s="211"/>
      <c r="Z140" s="12"/>
      <c r="AA140" s="12"/>
      <c r="AB140" s="12"/>
      <c r="AC140" s="12"/>
      <c r="AD140" s="12"/>
      <c r="AE140" s="12"/>
      <c r="AR140" s="212" t="s">
        <v>151</v>
      </c>
      <c r="AT140" s="213" t="s">
        <v>79</v>
      </c>
      <c r="AU140" s="213" t="s">
        <v>88</v>
      </c>
      <c r="AY140" s="212" t="s">
        <v>130</v>
      </c>
      <c r="BK140" s="214">
        <f>SUM(BK141:BK147)</f>
        <v>40979.139999999999</v>
      </c>
    </row>
    <row r="141" s="2" customFormat="1" ht="14.4" customHeight="1">
      <c r="A141" s="33"/>
      <c r="B141" s="34"/>
      <c r="C141" s="215" t="s">
        <v>168</v>
      </c>
      <c r="D141" s="215" t="s">
        <v>131</v>
      </c>
      <c r="E141" s="216" t="s">
        <v>169</v>
      </c>
      <c r="F141" s="217" t="s">
        <v>170</v>
      </c>
      <c r="G141" s="218" t="s">
        <v>171</v>
      </c>
      <c r="H141" s="219">
        <v>54</v>
      </c>
      <c r="I141" s="220">
        <v>0</v>
      </c>
      <c r="J141" s="220">
        <v>514</v>
      </c>
      <c r="K141" s="220">
        <f>ROUND(P141*H141,2)</f>
        <v>27756</v>
      </c>
      <c r="L141" s="217" t="s">
        <v>1</v>
      </c>
      <c r="M141" s="36"/>
      <c r="N141" s="221" t="s">
        <v>1</v>
      </c>
      <c r="O141" s="222" t="s">
        <v>45</v>
      </c>
      <c r="P141" s="223">
        <f>I141+J141</f>
        <v>514</v>
      </c>
      <c r="Q141" s="223">
        <f>ROUND(I141*H141,2)</f>
        <v>0</v>
      </c>
      <c r="R141" s="223">
        <f>ROUND(J141*H141,2)</f>
        <v>27756</v>
      </c>
      <c r="S141" s="224">
        <v>1</v>
      </c>
      <c r="T141" s="224">
        <f>S141*H141</f>
        <v>54</v>
      </c>
      <c r="U141" s="224">
        <v>0</v>
      </c>
      <c r="V141" s="224">
        <f>U141*H141</f>
        <v>0</v>
      </c>
      <c r="W141" s="224">
        <v>0</v>
      </c>
      <c r="X141" s="224">
        <f>W141*H141</f>
        <v>0</v>
      </c>
      <c r="Y141" s="225" t="s">
        <v>1</v>
      </c>
      <c r="Z141" s="33"/>
      <c r="AA141" s="33"/>
      <c r="AB141" s="33"/>
      <c r="AC141" s="33"/>
      <c r="AD141" s="33"/>
      <c r="AE141" s="33"/>
      <c r="AR141" s="226" t="s">
        <v>172</v>
      </c>
      <c r="AT141" s="226" t="s">
        <v>131</v>
      </c>
      <c r="AU141" s="226" t="s">
        <v>90</v>
      </c>
      <c r="AY141" s="14" t="s">
        <v>130</v>
      </c>
      <c r="BE141" s="227">
        <f>IF(O141="základní",K141,0)</f>
        <v>0</v>
      </c>
      <c r="BF141" s="227">
        <f>IF(O141="snížená",K141,0)</f>
        <v>0</v>
      </c>
      <c r="BG141" s="227">
        <f>IF(O141="zákl. přenesená",K141,0)</f>
        <v>27756</v>
      </c>
      <c r="BH141" s="227">
        <f>IF(O141="sníž. přenesená",K141,0)</f>
        <v>0</v>
      </c>
      <c r="BI141" s="227">
        <f>IF(O141="nulová",K141,0)</f>
        <v>0</v>
      </c>
      <c r="BJ141" s="14" t="s">
        <v>136</v>
      </c>
      <c r="BK141" s="227">
        <f>ROUND(P141*H141,2)</f>
        <v>27756</v>
      </c>
      <c r="BL141" s="14" t="s">
        <v>172</v>
      </c>
      <c r="BM141" s="226" t="s">
        <v>173</v>
      </c>
    </row>
    <row r="142" s="2" customFormat="1">
      <c r="A142" s="33"/>
      <c r="B142" s="34"/>
      <c r="C142" s="35"/>
      <c r="D142" s="228" t="s">
        <v>138</v>
      </c>
      <c r="E142" s="35"/>
      <c r="F142" s="229" t="s">
        <v>170</v>
      </c>
      <c r="G142" s="35"/>
      <c r="H142" s="35"/>
      <c r="I142" s="35"/>
      <c r="J142" s="35"/>
      <c r="K142" s="35"/>
      <c r="L142" s="35"/>
      <c r="M142" s="36"/>
      <c r="N142" s="230"/>
      <c r="O142" s="231"/>
      <c r="P142" s="86"/>
      <c r="Q142" s="86"/>
      <c r="R142" s="86"/>
      <c r="S142" s="86"/>
      <c r="T142" s="86"/>
      <c r="U142" s="86"/>
      <c r="V142" s="86"/>
      <c r="W142" s="86"/>
      <c r="X142" s="86"/>
      <c r="Y142" s="87"/>
      <c r="Z142" s="33"/>
      <c r="AA142" s="33"/>
      <c r="AB142" s="33"/>
      <c r="AC142" s="33"/>
      <c r="AD142" s="33"/>
      <c r="AE142" s="33"/>
      <c r="AT142" s="14" t="s">
        <v>138</v>
      </c>
      <c r="AU142" s="14" t="s">
        <v>90</v>
      </c>
    </row>
    <row r="143" s="2" customFormat="1">
      <c r="A143" s="33"/>
      <c r="B143" s="34"/>
      <c r="C143" s="35"/>
      <c r="D143" s="228" t="s">
        <v>174</v>
      </c>
      <c r="E143" s="35"/>
      <c r="F143" s="243" t="s">
        <v>175</v>
      </c>
      <c r="G143" s="35"/>
      <c r="H143" s="35"/>
      <c r="I143" s="35"/>
      <c r="J143" s="35"/>
      <c r="K143" s="35"/>
      <c r="L143" s="35"/>
      <c r="M143" s="36"/>
      <c r="N143" s="230"/>
      <c r="O143" s="231"/>
      <c r="P143" s="86"/>
      <c r="Q143" s="86"/>
      <c r="R143" s="86"/>
      <c r="S143" s="86"/>
      <c r="T143" s="86"/>
      <c r="U143" s="86"/>
      <c r="V143" s="86"/>
      <c r="W143" s="86"/>
      <c r="X143" s="86"/>
      <c r="Y143" s="87"/>
      <c r="Z143" s="33"/>
      <c r="AA143" s="33"/>
      <c r="AB143" s="33"/>
      <c r="AC143" s="33"/>
      <c r="AD143" s="33"/>
      <c r="AE143" s="33"/>
      <c r="AT143" s="14" t="s">
        <v>174</v>
      </c>
      <c r="AU143" s="14" t="s">
        <v>90</v>
      </c>
    </row>
    <row r="144" s="2" customFormat="1" ht="14.4" customHeight="1">
      <c r="A144" s="33"/>
      <c r="B144" s="34"/>
      <c r="C144" s="215" t="s">
        <v>176</v>
      </c>
      <c r="D144" s="215" t="s">
        <v>131</v>
      </c>
      <c r="E144" s="216" t="s">
        <v>177</v>
      </c>
      <c r="F144" s="217" t="s">
        <v>178</v>
      </c>
      <c r="G144" s="218" t="s">
        <v>179</v>
      </c>
      <c r="H144" s="219">
        <v>262</v>
      </c>
      <c r="I144" s="220">
        <v>0</v>
      </c>
      <c r="J144" s="220">
        <v>30.899999999999999</v>
      </c>
      <c r="K144" s="220">
        <f>ROUND(P144*H144,2)</f>
        <v>8095.8000000000002</v>
      </c>
      <c r="L144" s="217" t="s">
        <v>1</v>
      </c>
      <c r="M144" s="36"/>
      <c r="N144" s="221" t="s">
        <v>1</v>
      </c>
      <c r="O144" s="222" t="s">
        <v>45</v>
      </c>
      <c r="P144" s="223">
        <f>I144+J144</f>
        <v>30.899999999999999</v>
      </c>
      <c r="Q144" s="223">
        <f>ROUND(I144*H144,2)</f>
        <v>0</v>
      </c>
      <c r="R144" s="223">
        <f>ROUND(J144*H144,2)</f>
        <v>8095.8000000000002</v>
      </c>
      <c r="S144" s="224">
        <v>0</v>
      </c>
      <c r="T144" s="224">
        <f>S144*H144</f>
        <v>0</v>
      </c>
      <c r="U144" s="224">
        <v>0</v>
      </c>
      <c r="V144" s="224">
        <f>U144*H144</f>
        <v>0</v>
      </c>
      <c r="W144" s="224">
        <v>0</v>
      </c>
      <c r="X144" s="224">
        <f>W144*H144</f>
        <v>0</v>
      </c>
      <c r="Y144" s="225" t="s">
        <v>1</v>
      </c>
      <c r="Z144" s="33"/>
      <c r="AA144" s="33"/>
      <c r="AB144" s="33"/>
      <c r="AC144" s="33"/>
      <c r="AD144" s="33"/>
      <c r="AE144" s="33"/>
      <c r="AR144" s="226" t="s">
        <v>180</v>
      </c>
      <c r="AT144" s="226" t="s">
        <v>131</v>
      </c>
      <c r="AU144" s="226" t="s">
        <v>90</v>
      </c>
      <c r="AY144" s="14" t="s">
        <v>130</v>
      </c>
      <c r="BE144" s="227">
        <f>IF(O144="základní",K144,0)</f>
        <v>0</v>
      </c>
      <c r="BF144" s="227">
        <f>IF(O144="snížená",K144,0)</f>
        <v>0</v>
      </c>
      <c r="BG144" s="227">
        <f>IF(O144="zákl. přenesená",K144,0)</f>
        <v>8095.8000000000002</v>
      </c>
      <c r="BH144" s="227">
        <f>IF(O144="sníž. přenesená",K144,0)</f>
        <v>0</v>
      </c>
      <c r="BI144" s="227">
        <f>IF(O144="nulová",K144,0)</f>
        <v>0</v>
      </c>
      <c r="BJ144" s="14" t="s">
        <v>136</v>
      </c>
      <c r="BK144" s="227">
        <f>ROUND(P144*H144,2)</f>
        <v>8095.8000000000002</v>
      </c>
      <c r="BL144" s="14" t="s">
        <v>180</v>
      </c>
      <c r="BM144" s="226" t="s">
        <v>181</v>
      </c>
    </row>
    <row r="145" s="2" customFormat="1">
      <c r="A145" s="33"/>
      <c r="B145" s="34"/>
      <c r="C145" s="35"/>
      <c r="D145" s="228" t="s">
        <v>138</v>
      </c>
      <c r="E145" s="35"/>
      <c r="F145" s="229" t="s">
        <v>178</v>
      </c>
      <c r="G145" s="35"/>
      <c r="H145" s="35"/>
      <c r="I145" s="35"/>
      <c r="J145" s="35"/>
      <c r="K145" s="35"/>
      <c r="L145" s="35"/>
      <c r="M145" s="36"/>
      <c r="N145" s="230"/>
      <c r="O145" s="231"/>
      <c r="P145" s="86"/>
      <c r="Q145" s="86"/>
      <c r="R145" s="86"/>
      <c r="S145" s="86"/>
      <c r="T145" s="86"/>
      <c r="U145" s="86"/>
      <c r="V145" s="86"/>
      <c r="W145" s="86"/>
      <c r="X145" s="86"/>
      <c r="Y145" s="87"/>
      <c r="Z145" s="33"/>
      <c r="AA145" s="33"/>
      <c r="AB145" s="33"/>
      <c r="AC145" s="33"/>
      <c r="AD145" s="33"/>
      <c r="AE145" s="33"/>
      <c r="AT145" s="14" t="s">
        <v>138</v>
      </c>
      <c r="AU145" s="14" t="s">
        <v>90</v>
      </c>
    </row>
    <row r="146" s="2" customFormat="1" ht="14.4" customHeight="1">
      <c r="A146" s="33"/>
      <c r="B146" s="34"/>
      <c r="C146" s="215" t="s">
        <v>182</v>
      </c>
      <c r="D146" s="215" t="s">
        <v>131</v>
      </c>
      <c r="E146" s="216" t="s">
        <v>183</v>
      </c>
      <c r="F146" s="217" t="s">
        <v>184</v>
      </c>
      <c r="G146" s="218" t="s">
        <v>179</v>
      </c>
      <c r="H146" s="219">
        <v>262</v>
      </c>
      <c r="I146" s="220">
        <v>0</v>
      </c>
      <c r="J146" s="220">
        <v>19.57</v>
      </c>
      <c r="K146" s="220">
        <f>ROUND(P146*H146,2)</f>
        <v>5127.3400000000001</v>
      </c>
      <c r="L146" s="217" t="s">
        <v>1</v>
      </c>
      <c r="M146" s="36"/>
      <c r="N146" s="221" t="s">
        <v>1</v>
      </c>
      <c r="O146" s="222" t="s">
        <v>45</v>
      </c>
      <c r="P146" s="223">
        <f>I146+J146</f>
        <v>19.57</v>
      </c>
      <c r="Q146" s="223">
        <f>ROUND(I146*H146,2)</f>
        <v>0</v>
      </c>
      <c r="R146" s="223">
        <f>ROUND(J146*H146,2)</f>
        <v>5127.3400000000001</v>
      </c>
      <c r="S146" s="224">
        <v>0</v>
      </c>
      <c r="T146" s="224">
        <f>S146*H146</f>
        <v>0</v>
      </c>
      <c r="U146" s="224">
        <v>0</v>
      </c>
      <c r="V146" s="224">
        <f>U146*H146</f>
        <v>0</v>
      </c>
      <c r="W146" s="224">
        <v>0</v>
      </c>
      <c r="X146" s="224">
        <f>W146*H146</f>
        <v>0</v>
      </c>
      <c r="Y146" s="225" t="s">
        <v>1</v>
      </c>
      <c r="Z146" s="33"/>
      <c r="AA146" s="33"/>
      <c r="AB146" s="33"/>
      <c r="AC146" s="33"/>
      <c r="AD146" s="33"/>
      <c r="AE146" s="33"/>
      <c r="AR146" s="226" t="s">
        <v>180</v>
      </c>
      <c r="AT146" s="226" t="s">
        <v>131</v>
      </c>
      <c r="AU146" s="226" t="s">
        <v>90</v>
      </c>
      <c r="AY146" s="14" t="s">
        <v>130</v>
      </c>
      <c r="BE146" s="227">
        <f>IF(O146="základní",K146,0)</f>
        <v>0</v>
      </c>
      <c r="BF146" s="227">
        <f>IF(O146="snížená",K146,0)</f>
        <v>0</v>
      </c>
      <c r="BG146" s="227">
        <f>IF(O146="zákl. přenesená",K146,0)</f>
        <v>5127.3400000000001</v>
      </c>
      <c r="BH146" s="227">
        <f>IF(O146="sníž. přenesená",K146,0)</f>
        <v>0</v>
      </c>
      <c r="BI146" s="227">
        <f>IF(O146="nulová",K146,0)</f>
        <v>0</v>
      </c>
      <c r="BJ146" s="14" t="s">
        <v>136</v>
      </c>
      <c r="BK146" s="227">
        <f>ROUND(P146*H146,2)</f>
        <v>5127.3400000000001</v>
      </c>
      <c r="BL146" s="14" t="s">
        <v>180</v>
      </c>
      <c r="BM146" s="226" t="s">
        <v>185</v>
      </c>
    </row>
    <row r="147" s="2" customFormat="1">
      <c r="A147" s="33"/>
      <c r="B147" s="34"/>
      <c r="C147" s="35"/>
      <c r="D147" s="228" t="s">
        <v>138</v>
      </c>
      <c r="E147" s="35"/>
      <c r="F147" s="229" t="s">
        <v>184</v>
      </c>
      <c r="G147" s="35"/>
      <c r="H147" s="35"/>
      <c r="I147" s="35"/>
      <c r="J147" s="35"/>
      <c r="K147" s="35"/>
      <c r="L147" s="35"/>
      <c r="M147" s="36"/>
      <c r="N147" s="244"/>
      <c r="O147" s="245"/>
      <c r="P147" s="246"/>
      <c r="Q147" s="246"/>
      <c r="R147" s="246"/>
      <c r="S147" s="246"/>
      <c r="T147" s="246"/>
      <c r="U147" s="246"/>
      <c r="V147" s="246"/>
      <c r="W147" s="246"/>
      <c r="X147" s="246"/>
      <c r="Y147" s="247"/>
      <c r="Z147" s="33"/>
      <c r="AA147" s="33"/>
      <c r="AB147" s="33"/>
      <c r="AC147" s="33"/>
      <c r="AD147" s="33"/>
      <c r="AE147" s="33"/>
      <c r="AT147" s="14" t="s">
        <v>138</v>
      </c>
      <c r="AU147" s="14" t="s">
        <v>90</v>
      </c>
    </row>
    <row r="148" s="2" customFormat="1" ht="6.96" customHeight="1">
      <c r="A148" s="33"/>
      <c r="B148" s="61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36"/>
      <c r="N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</sheetData>
  <sheetProtection sheet="1" autoFilter="0" formatColumns="0" formatRows="0" objects="1" scenarios="1" spinCount="100000" saltValue="oIcn8Kz5dCe7gmMCMHo4f0Vp7Bp97ruDRTOqw+vHOINHm8l7mO214Cgeg9YGvKbqsZzfd6HGoKq8qb6Po9Ww9Q==" hashValue="TIqaiwYP1LcxNK7mFTF216NAoUsvd+qEa6DZrVYpEW5qRQ8SkLqIKBs9BBTRGOrh67DsA/c/RdtSZJI+4x69YQ==" algorithmName="SHA-512" password="CC35"/>
  <autoFilter ref="C121:L1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2020-11-04T13:00:16Z</dcterms:created>
  <dcterms:modified xsi:type="dcterms:W3CDTF">2020-11-04T13:00:19Z</dcterms:modified>
</cp:coreProperties>
</file>